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oneywellprod-my.sharepoint.com/personal/marina_james_kac_co_uk/Documents/Desktop/"/>
    </mc:Choice>
  </mc:AlternateContent>
  <xr:revisionPtr revIDLastSave="315" documentId="8_{74EB1ED0-DBC1-459E-84C1-4F3370687E30}" xr6:coauthVersionLast="47" xr6:coauthVersionMax="47" xr10:uidLastSave="{0087D525-93D4-476F-81EF-172BF74FA44B}"/>
  <bookViews>
    <workbookView xWindow="-120" yWindow="-120" windowWidth="29040" windowHeight="15720" activeTab="1" xr2:uid="{C7AC09D8-AF49-4E83-8EA8-7E44955C097C}"/>
  </bookViews>
  <sheets>
    <sheet name="Instructions" sheetId="16" r:id="rId1"/>
    <sheet name="Battery_Calculation" sheetId="1" r:id="rId2"/>
    <sheet name="SSE_Device" sheetId="4" r:id="rId3"/>
    <sheet name="MIAS_Device" sheetId="13" r:id="rId4"/>
    <sheet name="HMI_Device" sheetId="14" r:id="rId5"/>
    <sheet name="Apollo_Device" sheetId="15" state="hidden" r:id="rId6"/>
    <sheet name="Master_Device_DB" sheetId="12" state="hidden" r:id="rId7"/>
    <sheet name="Data_Lists" sheetId="2" state="hidden" r:id="rId8"/>
  </sheets>
  <definedNames>
    <definedName name="_xlnm._FilterDatabase" localSheetId="5" hidden="1">Apollo_Device!$A$5:$C$167</definedName>
    <definedName name="_xlnm._FilterDatabase" localSheetId="4" hidden="1">HMI_Device!$A$5:$C$167</definedName>
    <definedName name="_xlnm._FilterDatabase" localSheetId="6" hidden="1">Master_Device_DB!$A$3:$S$188</definedName>
    <definedName name="_xlnm._FilterDatabase" localSheetId="3" hidden="1">MIAS_Device!$A$5:$C$167</definedName>
    <definedName name="_xlnm._FilterDatabase" localSheetId="2" hidden="1">SSE_Device!$A$5:$C$167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 i="15" l="1"/>
  <c r="AK4" i="15"/>
  <c r="AJ4" i="15"/>
  <c r="AI4" i="15"/>
  <c r="AH4" i="15"/>
  <c r="AG4" i="15"/>
  <c r="AF4" i="15"/>
  <c r="AE4" i="15"/>
  <c r="AD4" i="15"/>
  <c r="AC4" i="15"/>
  <c r="AB4" i="15"/>
  <c r="AA4" i="15"/>
  <c r="Z4" i="15"/>
  <c r="Y4" i="15"/>
  <c r="X4" i="15"/>
  <c r="W4" i="15"/>
  <c r="V4" i="15"/>
  <c r="U4" i="15"/>
  <c r="T4" i="15"/>
  <c r="S4" i="15"/>
  <c r="R4" i="15"/>
  <c r="Q4" i="15"/>
  <c r="P4" i="15"/>
  <c r="O4" i="15"/>
  <c r="N4" i="15"/>
  <c r="M4" i="15"/>
  <c r="L4" i="15"/>
  <c r="K4" i="15"/>
  <c r="J4" i="15"/>
  <c r="I4" i="15"/>
  <c r="H4" i="15"/>
  <c r="G4" i="15"/>
  <c r="AJ4" i="14"/>
  <c r="AF4" i="14"/>
  <c r="AB4" i="14"/>
  <c r="X4" i="14"/>
  <c r="T4" i="14"/>
  <c r="P4" i="14"/>
  <c r="L4" i="14"/>
  <c r="H4" i="14"/>
  <c r="AJ4" i="13"/>
  <c r="AF4" i="13"/>
  <c r="AB4" i="13"/>
  <c r="X4" i="13"/>
  <c r="T4" i="13"/>
  <c r="P4" i="13"/>
  <c r="L4" i="13"/>
  <c r="H4" i="13"/>
  <c r="AJ3" i="15"/>
  <c r="AI3" i="15"/>
  <c r="AF3" i="15"/>
  <c r="AE3" i="15"/>
  <c r="AC3" i="15"/>
  <c r="AB3" i="15"/>
  <c r="AA3" i="15"/>
  <c r="X3" i="15"/>
  <c r="W3" i="15"/>
  <c r="T3" i="15"/>
  <c r="S3" i="15"/>
  <c r="P3" i="15"/>
  <c r="O3" i="15"/>
  <c r="L3" i="15"/>
  <c r="K3" i="15"/>
  <c r="H3" i="15"/>
  <c r="G3" i="15"/>
  <c r="AB4" i="4"/>
  <c r="AJ4" i="4"/>
  <c r="AF4" i="4"/>
  <c r="X4" i="4"/>
  <c r="T4" i="4"/>
  <c r="P4" i="4"/>
  <c r="E35" i="1" s="1"/>
  <c r="L4" i="4"/>
  <c r="E32" i="1" s="1"/>
  <c r="H4" i="4"/>
  <c r="F5" i="2"/>
  <c r="E5" i="2"/>
  <c r="AI172" i="15"/>
  <c r="AE172" i="15"/>
  <c r="AA172" i="15"/>
  <c r="W172" i="15"/>
  <c r="S172" i="15"/>
  <c r="O172" i="15"/>
  <c r="K172" i="15"/>
  <c r="G172" i="15"/>
  <c r="F172" i="15"/>
  <c r="AL172" i="15" s="1"/>
  <c r="E172" i="15"/>
  <c r="AK172" i="15" s="1"/>
  <c r="AI171" i="15"/>
  <c r="AE171" i="15"/>
  <c r="AA171" i="15"/>
  <c r="W171" i="15"/>
  <c r="S171" i="15"/>
  <c r="O171" i="15"/>
  <c r="K171" i="15"/>
  <c r="G171" i="15"/>
  <c r="F171" i="15"/>
  <c r="R171" i="15" s="1"/>
  <c r="E171" i="15"/>
  <c r="AK171" i="15" s="1"/>
  <c r="AI170" i="15"/>
  <c r="AE170" i="15"/>
  <c r="AA170" i="15"/>
  <c r="W170" i="15"/>
  <c r="S170" i="15"/>
  <c r="O170" i="15"/>
  <c r="K170" i="15"/>
  <c r="G170" i="15"/>
  <c r="F170" i="15"/>
  <c r="J170" i="15" s="1"/>
  <c r="E170" i="15"/>
  <c r="AC170" i="15" s="1"/>
  <c r="AI172" i="14"/>
  <c r="AE172" i="14"/>
  <c r="AA172" i="14"/>
  <c r="W172" i="14"/>
  <c r="S172" i="14"/>
  <c r="R172" i="14"/>
  <c r="O172" i="14"/>
  <c r="K172" i="14"/>
  <c r="G172" i="14"/>
  <c r="F172" i="14"/>
  <c r="AL172" i="14" s="1"/>
  <c r="E172" i="14"/>
  <c r="Q172" i="14" s="1"/>
  <c r="AI171" i="14"/>
  <c r="AE171" i="14"/>
  <c r="AA171" i="14"/>
  <c r="W171" i="14"/>
  <c r="S171" i="14"/>
  <c r="O171" i="14"/>
  <c r="K171" i="14"/>
  <c r="G171" i="14"/>
  <c r="F171" i="14"/>
  <c r="AD171" i="14" s="1"/>
  <c r="E171" i="14"/>
  <c r="AK171" i="14" s="1"/>
  <c r="AI170" i="14"/>
  <c r="AE170" i="14"/>
  <c r="AA170" i="14"/>
  <c r="W170" i="14"/>
  <c r="S170" i="14"/>
  <c r="O170" i="14"/>
  <c r="K170" i="14"/>
  <c r="G170" i="14"/>
  <c r="F170" i="14"/>
  <c r="R170" i="14" s="1"/>
  <c r="E170" i="14"/>
  <c r="AC170" i="14" s="1"/>
  <c r="AI172" i="13"/>
  <c r="AE172" i="13"/>
  <c r="AA172" i="13"/>
  <c r="W172" i="13"/>
  <c r="S172" i="13"/>
  <c r="Q172" i="13"/>
  <c r="O172" i="13"/>
  <c r="K172" i="13"/>
  <c r="G172" i="13"/>
  <c r="F172" i="13"/>
  <c r="AL172" i="13" s="1"/>
  <c r="E172" i="13"/>
  <c r="AK172" i="13" s="1"/>
  <c r="AI171" i="13"/>
  <c r="AE171" i="13"/>
  <c r="AA171" i="13"/>
  <c r="W171" i="13"/>
  <c r="S171" i="13"/>
  <c r="O171" i="13"/>
  <c r="K171" i="13"/>
  <c r="G171" i="13"/>
  <c r="F171" i="13"/>
  <c r="AD171" i="13" s="1"/>
  <c r="E171" i="13"/>
  <c r="AK171" i="13" s="1"/>
  <c r="AI170" i="13"/>
  <c r="AH170" i="13"/>
  <c r="AE170" i="13"/>
  <c r="AA170" i="13"/>
  <c r="W170" i="13"/>
  <c r="S170" i="13"/>
  <c r="R170" i="13"/>
  <c r="O170" i="13"/>
  <c r="K170" i="13"/>
  <c r="J170" i="13"/>
  <c r="G170" i="13"/>
  <c r="F170" i="13"/>
  <c r="AL170" i="13" s="1"/>
  <c r="E170" i="13"/>
  <c r="AG170" i="13" s="1"/>
  <c r="AI172" i="4"/>
  <c r="AE172" i="4"/>
  <c r="AA172" i="4"/>
  <c r="W172" i="4"/>
  <c r="S172" i="4"/>
  <c r="O172" i="4"/>
  <c r="K172" i="4"/>
  <c r="G172" i="4"/>
  <c r="F172" i="4"/>
  <c r="AL172" i="4" s="1"/>
  <c r="E172" i="4"/>
  <c r="Q172" i="4" s="1"/>
  <c r="E38" i="1"/>
  <c r="A49" i="1"/>
  <c r="A46" i="1"/>
  <c r="A43" i="1"/>
  <c r="A40" i="1"/>
  <c r="A37" i="1"/>
  <c r="A34" i="1"/>
  <c r="A31" i="1"/>
  <c r="A50" i="1"/>
  <c r="A47" i="1"/>
  <c r="A44" i="1"/>
  <c r="A41" i="1"/>
  <c r="A38" i="1"/>
  <c r="A35" i="1"/>
  <c r="A32" i="1"/>
  <c r="AI169" i="15"/>
  <c r="AE169" i="15"/>
  <c r="AA169" i="15"/>
  <c r="W169" i="15"/>
  <c r="S169" i="15"/>
  <c r="O169" i="15"/>
  <c r="K169" i="15"/>
  <c r="G169" i="15"/>
  <c r="F169" i="15"/>
  <c r="Z169" i="15" s="1"/>
  <c r="E169" i="15"/>
  <c r="Q169" i="15" s="1"/>
  <c r="AI168" i="15"/>
  <c r="AE168" i="15"/>
  <c r="AA168" i="15"/>
  <c r="W168" i="15"/>
  <c r="S168" i="15"/>
  <c r="O168" i="15"/>
  <c r="K168" i="15"/>
  <c r="G168" i="15"/>
  <c r="F168" i="15"/>
  <c r="AL168" i="15" s="1"/>
  <c r="E168" i="15"/>
  <c r="Q168" i="15" s="1"/>
  <c r="AI167" i="15"/>
  <c r="AE167" i="15"/>
  <c r="AA167" i="15"/>
  <c r="W167" i="15"/>
  <c r="S167" i="15"/>
  <c r="O167" i="15"/>
  <c r="K167" i="15"/>
  <c r="G167" i="15"/>
  <c r="F167" i="15"/>
  <c r="AL167" i="15" s="1"/>
  <c r="E167" i="15"/>
  <c r="Q167" i="15" s="1"/>
  <c r="AI166" i="15"/>
  <c r="AE166" i="15"/>
  <c r="AA166" i="15"/>
  <c r="W166" i="15"/>
  <c r="S166" i="15"/>
  <c r="O166" i="15"/>
  <c r="K166" i="15"/>
  <c r="G166" i="15"/>
  <c r="F166" i="15"/>
  <c r="AH166" i="15" s="1"/>
  <c r="E166" i="15"/>
  <c r="AC166" i="15" s="1"/>
  <c r="AI165" i="15"/>
  <c r="AE165" i="15"/>
  <c r="AA165" i="15"/>
  <c r="W165" i="15"/>
  <c r="S165" i="15"/>
  <c r="O165" i="15"/>
  <c r="K165" i="15"/>
  <c r="G165" i="15"/>
  <c r="F165" i="15"/>
  <c r="AL165" i="15" s="1"/>
  <c r="E165" i="15"/>
  <c r="AK165" i="15" s="1"/>
  <c r="AI164" i="15"/>
  <c r="AE164" i="15"/>
  <c r="AA164" i="15"/>
  <c r="W164" i="15"/>
  <c r="S164" i="15"/>
  <c r="O164" i="15"/>
  <c r="K164" i="15"/>
  <c r="G164" i="15"/>
  <c r="F164" i="15"/>
  <c r="AL164" i="15" s="1"/>
  <c r="E164" i="15"/>
  <c r="Q164" i="15" s="1"/>
  <c r="AI163" i="15"/>
  <c r="AE163" i="15"/>
  <c r="AA163" i="15"/>
  <c r="W163" i="15"/>
  <c r="S163" i="15"/>
  <c r="O163" i="15"/>
  <c r="K163" i="15"/>
  <c r="G163" i="15"/>
  <c r="F163" i="15"/>
  <c r="AL163" i="15" s="1"/>
  <c r="E163" i="15"/>
  <c r="Q163" i="15" s="1"/>
  <c r="AI162" i="15"/>
  <c r="AE162" i="15"/>
  <c r="AA162" i="15"/>
  <c r="W162" i="15"/>
  <c r="S162" i="15"/>
  <c r="O162" i="15"/>
  <c r="K162" i="15"/>
  <c r="G162" i="15"/>
  <c r="F162" i="15"/>
  <c r="E162" i="15"/>
  <c r="AC162" i="15" s="1"/>
  <c r="AI161" i="15"/>
  <c r="AE161" i="15"/>
  <c r="AA161" i="15"/>
  <c r="W161" i="15"/>
  <c r="S161" i="15"/>
  <c r="O161" i="15"/>
  <c r="K161" i="15"/>
  <c r="G161" i="15"/>
  <c r="F161" i="15"/>
  <c r="AL161" i="15" s="1"/>
  <c r="E161" i="15"/>
  <c r="AK161" i="15" s="1"/>
  <c r="AI160" i="15"/>
  <c r="AE160" i="15"/>
  <c r="AA160" i="15"/>
  <c r="W160" i="15"/>
  <c r="S160" i="15"/>
  <c r="O160" i="15"/>
  <c r="K160" i="15"/>
  <c r="G160" i="15"/>
  <c r="F160" i="15"/>
  <c r="AL160" i="15" s="1"/>
  <c r="E160" i="15"/>
  <c r="Q160" i="15" s="1"/>
  <c r="AI159" i="15"/>
  <c r="AE159" i="15"/>
  <c r="AA159" i="15"/>
  <c r="W159" i="15"/>
  <c r="S159" i="15"/>
  <c r="O159" i="15"/>
  <c r="K159" i="15"/>
  <c r="G159" i="15"/>
  <c r="F159" i="15"/>
  <c r="AL159" i="15" s="1"/>
  <c r="E159" i="15"/>
  <c r="Q159" i="15" s="1"/>
  <c r="AI158" i="15"/>
  <c r="AE158" i="15"/>
  <c r="AA158" i="15"/>
  <c r="W158" i="15"/>
  <c r="S158" i="15"/>
  <c r="O158" i="15"/>
  <c r="K158" i="15"/>
  <c r="G158" i="15"/>
  <c r="F158" i="15"/>
  <c r="AL158" i="15" s="1"/>
  <c r="E158" i="15"/>
  <c r="I158" i="15" s="1"/>
  <c r="AI157" i="15"/>
  <c r="AE157" i="15"/>
  <c r="AA157" i="15"/>
  <c r="W157" i="15"/>
  <c r="S157" i="15"/>
  <c r="O157" i="15"/>
  <c r="K157" i="15"/>
  <c r="G157" i="15"/>
  <c r="F157" i="15"/>
  <c r="AL157" i="15" s="1"/>
  <c r="E157" i="15"/>
  <c r="Q157" i="15" s="1"/>
  <c r="AI156" i="15"/>
  <c r="AE156" i="15"/>
  <c r="AA156" i="15"/>
  <c r="W156" i="15"/>
  <c r="S156" i="15"/>
  <c r="O156" i="15"/>
  <c r="K156" i="15"/>
  <c r="G156" i="15"/>
  <c r="F156" i="15"/>
  <c r="AD156" i="15" s="1"/>
  <c r="E156" i="15"/>
  <c r="Q156" i="15" s="1"/>
  <c r="AI155" i="15"/>
  <c r="AE155" i="15"/>
  <c r="AA155" i="15"/>
  <c r="W155" i="15"/>
  <c r="S155" i="15"/>
  <c r="O155" i="15"/>
  <c r="K155" i="15"/>
  <c r="G155" i="15"/>
  <c r="F155" i="15"/>
  <c r="V155" i="15" s="1"/>
  <c r="E155" i="15"/>
  <c r="Q155" i="15" s="1"/>
  <c r="AI154" i="15"/>
  <c r="AE154" i="15"/>
  <c r="AA154" i="15"/>
  <c r="W154" i="15"/>
  <c r="S154" i="15"/>
  <c r="O154" i="15"/>
  <c r="K154" i="15"/>
  <c r="G154" i="15"/>
  <c r="F154" i="15"/>
  <c r="E154" i="15"/>
  <c r="I154" i="15" s="1"/>
  <c r="AI153" i="15"/>
  <c r="AE153" i="15"/>
  <c r="AA153" i="15"/>
  <c r="W153" i="15"/>
  <c r="S153" i="15"/>
  <c r="O153" i="15"/>
  <c r="K153" i="15"/>
  <c r="G153" i="15"/>
  <c r="F153" i="15"/>
  <c r="AL153" i="15" s="1"/>
  <c r="E153" i="15"/>
  <c r="AI152" i="15"/>
  <c r="AE152" i="15"/>
  <c r="AA152" i="15"/>
  <c r="W152" i="15"/>
  <c r="S152" i="15"/>
  <c r="O152" i="15"/>
  <c r="K152" i="15"/>
  <c r="G152" i="15"/>
  <c r="F152" i="15"/>
  <c r="AL152" i="15" s="1"/>
  <c r="E152" i="15"/>
  <c r="Q152" i="15" s="1"/>
  <c r="AI151" i="15"/>
  <c r="AE151" i="15"/>
  <c r="AA151" i="15"/>
  <c r="W151" i="15"/>
  <c r="S151" i="15"/>
  <c r="O151" i="15"/>
  <c r="K151" i="15"/>
  <c r="G151" i="15"/>
  <c r="F151" i="15"/>
  <c r="AL151" i="15" s="1"/>
  <c r="E151" i="15"/>
  <c r="Q151" i="15" s="1"/>
  <c r="AI150" i="15"/>
  <c r="AE150" i="15"/>
  <c r="AA150" i="15"/>
  <c r="W150" i="15"/>
  <c r="S150" i="15"/>
  <c r="O150" i="15"/>
  <c r="K150" i="15"/>
  <c r="G150" i="15"/>
  <c r="F150" i="15"/>
  <c r="E150" i="15"/>
  <c r="AI149" i="15"/>
  <c r="AE149" i="15"/>
  <c r="AA149" i="15"/>
  <c r="W149" i="15"/>
  <c r="S149" i="15"/>
  <c r="O149" i="15"/>
  <c r="K149" i="15"/>
  <c r="G149" i="15"/>
  <c r="F149" i="15"/>
  <c r="AD149" i="15" s="1"/>
  <c r="E149" i="15"/>
  <c r="AK149" i="15" s="1"/>
  <c r="AI148" i="15"/>
  <c r="AE148" i="15"/>
  <c r="AA148" i="15"/>
  <c r="W148" i="15"/>
  <c r="S148" i="15"/>
  <c r="O148" i="15"/>
  <c r="K148" i="15"/>
  <c r="G148" i="15"/>
  <c r="F148" i="15"/>
  <c r="AL148" i="15" s="1"/>
  <c r="E148" i="15"/>
  <c r="Q148" i="15" s="1"/>
  <c r="AI147" i="15"/>
  <c r="AE147" i="15"/>
  <c r="AA147" i="15"/>
  <c r="W147" i="15"/>
  <c r="S147" i="15"/>
  <c r="O147" i="15"/>
  <c r="K147" i="15"/>
  <c r="G147" i="15"/>
  <c r="F147" i="15"/>
  <c r="AL147" i="15" s="1"/>
  <c r="E147" i="15"/>
  <c r="Q147" i="15" s="1"/>
  <c r="AI146" i="15"/>
  <c r="AE146" i="15"/>
  <c r="AA146" i="15"/>
  <c r="W146" i="15"/>
  <c r="S146" i="15"/>
  <c r="O146" i="15"/>
  <c r="K146" i="15"/>
  <c r="G146" i="15"/>
  <c r="F146" i="15"/>
  <c r="AL146" i="15" s="1"/>
  <c r="E146" i="15"/>
  <c r="I146" i="15" s="1"/>
  <c r="AI145" i="15"/>
  <c r="AE145" i="15"/>
  <c r="AA145" i="15"/>
  <c r="W145" i="15"/>
  <c r="S145" i="15"/>
  <c r="O145" i="15"/>
  <c r="K145" i="15"/>
  <c r="G145" i="15"/>
  <c r="F145" i="15"/>
  <c r="Z145" i="15" s="1"/>
  <c r="E145" i="15"/>
  <c r="AK145" i="15" s="1"/>
  <c r="AI144" i="15"/>
  <c r="AE144" i="15"/>
  <c r="AA144" i="15"/>
  <c r="W144" i="15"/>
  <c r="S144" i="15"/>
  <c r="O144" i="15"/>
  <c r="K144" i="15"/>
  <c r="G144" i="15"/>
  <c r="F144" i="15"/>
  <c r="AL144" i="15" s="1"/>
  <c r="E144" i="15"/>
  <c r="Q144" i="15" s="1"/>
  <c r="AI143" i="15"/>
  <c r="AE143" i="15"/>
  <c r="AA143" i="15"/>
  <c r="W143" i="15"/>
  <c r="S143" i="15"/>
  <c r="O143" i="15"/>
  <c r="K143" i="15"/>
  <c r="G143" i="15"/>
  <c r="F143" i="15"/>
  <c r="AL143" i="15" s="1"/>
  <c r="E143" i="15"/>
  <c r="Q143" i="15" s="1"/>
  <c r="AI142" i="15"/>
  <c r="AE142" i="15"/>
  <c r="AA142" i="15"/>
  <c r="W142" i="15"/>
  <c r="S142" i="15"/>
  <c r="O142" i="15"/>
  <c r="K142" i="15"/>
  <c r="G142" i="15"/>
  <c r="F142" i="15"/>
  <c r="AL142" i="15" s="1"/>
  <c r="E142" i="15"/>
  <c r="I142" i="15" s="1"/>
  <c r="AI141" i="15"/>
  <c r="AE141" i="15"/>
  <c r="AA141" i="15"/>
  <c r="W141" i="15"/>
  <c r="S141" i="15"/>
  <c r="O141" i="15"/>
  <c r="K141" i="15"/>
  <c r="G141" i="15"/>
  <c r="F141" i="15"/>
  <c r="AL141" i="15" s="1"/>
  <c r="E141" i="15"/>
  <c r="Q141" i="15" s="1"/>
  <c r="AI140" i="15"/>
  <c r="AE140" i="15"/>
  <c r="AA140" i="15"/>
  <c r="W140" i="15"/>
  <c r="S140" i="15"/>
  <c r="O140" i="15"/>
  <c r="K140" i="15"/>
  <c r="G140" i="15"/>
  <c r="F140" i="15"/>
  <c r="AL140" i="15" s="1"/>
  <c r="E140" i="15"/>
  <c r="Q140" i="15" s="1"/>
  <c r="AI139" i="15"/>
  <c r="AE139" i="15"/>
  <c r="AA139" i="15"/>
  <c r="W139" i="15"/>
  <c r="S139" i="15"/>
  <c r="O139" i="15"/>
  <c r="K139" i="15"/>
  <c r="G139" i="15"/>
  <c r="F139" i="15"/>
  <c r="AL139" i="15" s="1"/>
  <c r="E139" i="15"/>
  <c r="Q139" i="15" s="1"/>
  <c r="AI138" i="15"/>
  <c r="AE138" i="15"/>
  <c r="AA138" i="15"/>
  <c r="W138" i="15"/>
  <c r="S138" i="15"/>
  <c r="O138" i="15"/>
  <c r="K138" i="15"/>
  <c r="G138" i="15"/>
  <c r="F138" i="15"/>
  <c r="AH138" i="15" s="1"/>
  <c r="E138" i="15"/>
  <c r="I138" i="15" s="1"/>
  <c r="AI137" i="15"/>
  <c r="AE137" i="15"/>
  <c r="AA137" i="15"/>
  <c r="W137" i="15"/>
  <c r="S137" i="15"/>
  <c r="O137" i="15"/>
  <c r="K137" i="15"/>
  <c r="G137" i="15"/>
  <c r="F137" i="15"/>
  <c r="Z137" i="15" s="1"/>
  <c r="E137" i="15"/>
  <c r="AI136" i="15"/>
  <c r="AE136" i="15"/>
  <c r="AA136" i="15"/>
  <c r="W136" i="15"/>
  <c r="S136" i="15"/>
  <c r="O136" i="15"/>
  <c r="K136" i="15"/>
  <c r="G136" i="15"/>
  <c r="F136" i="15"/>
  <c r="AL136" i="15" s="1"/>
  <c r="E136" i="15"/>
  <c r="Q136" i="15" s="1"/>
  <c r="AI135" i="15"/>
  <c r="AE135" i="15"/>
  <c r="AA135" i="15"/>
  <c r="W135" i="15"/>
  <c r="S135" i="15"/>
  <c r="O135" i="15"/>
  <c r="K135" i="15"/>
  <c r="G135" i="15"/>
  <c r="F135" i="15"/>
  <c r="N135" i="15" s="1"/>
  <c r="E135" i="15"/>
  <c r="AK135" i="15" s="1"/>
  <c r="AI134" i="15"/>
  <c r="AE134" i="15"/>
  <c r="AA134" i="15"/>
  <c r="W134" i="15"/>
  <c r="S134" i="15"/>
  <c r="O134" i="15"/>
  <c r="K134" i="15"/>
  <c r="G134" i="15"/>
  <c r="F134" i="15"/>
  <c r="R134" i="15" s="1"/>
  <c r="E134" i="15"/>
  <c r="AI133" i="15"/>
  <c r="AE133" i="15"/>
  <c r="AA133" i="15"/>
  <c r="W133" i="15"/>
  <c r="S133" i="15"/>
  <c r="O133" i="15"/>
  <c r="K133" i="15"/>
  <c r="G133" i="15"/>
  <c r="F133" i="15"/>
  <c r="AD133" i="15" s="1"/>
  <c r="E133" i="15"/>
  <c r="AI132" i="15"/>
  <c r="AE132" i="15"/>
  <c r="AA132" i="15"/>
  <c r="W132" i="15"/>
  <c r="S132" i="15"/>
  <c r="O132" i="15"/>
  <c r="K132" i="15"/>
  <c r="G132" i="15"/>
  <c r="F132" i="15"/>
  <c r="AL132" i="15" s="1"/>
  <c r="E132" i="15"/>
  <c r="Q132" i="15" s="1"/>
  <c r="AI131" i="15"/>
  <c r="AE131" i="15"/>
  <c r="AA131" i="15"/>
  <c r="W131" i="15"/>
  <c r="S131" i="15"/>
  <c r="O131" i="15"/>
  <c r="K131" i="15"/>
  <c r="G131" i="15"/>
  <c r="F131" i="15"/>
  <c r="Z131" i="15" s="1"/>
  <c r="E131" i="15"/>
  <c r="Y131" i="15" s="1"/>
  <c r="AI130" i="15"/>
  <c r="AE130" i="15"/>
  <c r="AA130" i="15"/>
  <c r="W130" i="15"/>
  <c r="S130" i="15"/>
  <c r="O130" i="15"/>
  <c r="K130" i="15"/>
  <c r="G130" i="15"/>
  <c r="F130" i="15"/>
  <c r="R130" i="15" s="1"/>
  <c r="E130" i="15"/>
  <c r="M130" i="15" s="1"/>
  <c r="AI129" i="15"/>
  <c r="AE129" i="15"/>
  <c r="AA129" i="15"/>
  <c r="W129" i="15"/>
  <c r="S129" i="15"/>
  <c r="O129" i="15"/>
  <c r="K129" i="15"/>
  <c r="I129" i="15"/>
  <c r="G129" i="15"/>
  <c r="F129" i="15"/>
  <c r="N129" i="15" s="1"/>
  <c r="E129" i="15"/>
  <c r="Y129" i="15" s="1"/>
  <c r="AI128" i="15"/>
  <c r="AE128" i="15"/>
  <c r="AA128" i="15"/>
  <c r="W128" i="15"/>
  <c r="S128" i="15"/>
  <c r="O128" i="15"/>
  <c r="K128" i="15"/>
  <c r="G128" i="15"/>
  <c r="F128" i="15"/>
  <c r="AD128" i="15" s="1"/>
  <c r="E128" i="15"/>
  <c r="AC128" i="15" s="1"/>
  <c r="AI127" i="15"/>
  <c r="AE127" i="15"/>
  <c r="AA127" i="15"/>
  <c r="W127" i="15"/>
  <c r="S127" i="15"/>
  <c r="O127" i="15"/>
  <c r="K127" i="15"/>
  <c r="G127" i="15"/>
  <c r="F127" i="15"/>
  <c r="AL127" i="15" s="1"/>
  <c r="E127" i="15"/>
  <c r="AK127" i="15" s="1"/>
  <c r="AI126" i="15"/>
  <c r="AE126" i="15"/>
  <c r="AA126" i="15"/>
  <c r="W126" i="15"/>
  <c r="S126" i="15"/>
  <c r="O126" i="15"/>
  <c r="K126" i="15"/>
  <c r="G126" i="15"/>
  <c r="F126" i="15"/>
  <c r="AH126" i="15" s="1"/>
  <c r="E126" i="15"/>
  <c r="M126" i="15" s="1"/>
  <c r="AI125" i="15"/>
  <c r="AE125" i="15"/>
  <c r="AA125" i="15"/>
  <c r="W125" i="15"/>
  <c r="S125" i="15"/>
  <c r="O125" i="15"/>
  <c r="K125" i="15"/>
  <c r="G125" i="15"/>
  <c r="F125" i="15"/>
  <c r="AL125" i="15" s="1"/>
  <c r="E125" i="15"/>
  <c r="AK125" i="15" s="1"/>
  <c r="AI124" i="15"/>
  <c r="AE124" i="15"/>
  <c r="AA124" i="15"/>
  <c r="W124" i="15"/>
  <c r="S124" i="15"/>
  <c r="O124" i="15"/>
  <c r="K124" i="15"/>
  <c r="G124" i="15"/>
  <c r="F124" i="15"/>
  <c r="AL124" i="15" s="1"/>
  <c r="E124" i="15"/>
  <c r="AI123" i="15"/>
  <c r="AE123" i="15"/>
  <c r="AA123" i="15"/>
  <c r="W123" i="15"/>
  <c r="S123" i="15"/>
  <c r="O123" i="15"/>
  <c r="K123" i="15"/>
  <c r="G123" i="15"/>
  <c r="F123" i="15"/>
  <c r="AL123" i="15" s="1"/>
  <c r="E123" i="15"/>
  <c r="AK123" i="15" s="1"/>
  <c r="AI122" i="15"/>
  <c r="AE122" i="15"/>
  <c r="AA122" i="15"/>
  <c r="W122" i="15"/>
  <c r="S122" i="15"/>
  <c r="O122" i="15"/>
  <c r="K122" i="15"/>
  <c r="G122" i="15"/>
  <c r="F122" i="15"/>
  <c r="AH122" i="15" s="1"/>
  <c r="E122" i="15"/>
  <c r="M122" i="15" s="1"/>
  <c r="AI121" i="15"/>
  <c r="AE121" i="15"/>
  <c r="AA121" i="15"/>
  <c r="W121" i="15"/>
  <c r="S121" i="15"/>
  <c r="O121" i="15"/>
  <c r="K121" i="15"/>
  <c r="G121" i="15"/>
  <c r="F121" i="15"/>
  <c r="N121" i="15" s="1"/>
  <c r="E121" i="15"/>
  <c r="AK121" i="15" s="1"/>
  <c r="AI120" i="15"/>
  <c r="AE120" i="15"/>
  <c r="AA120" i="15"/>
  <c r="W120" i="15"/>
  <c r="S120" i="15"/>
  <c r="O120" i="15"/>
  <c r="K120" i="15"/>
  <c r="G120" i="15"/>
  <c r="F120" i="15"/>
  <c r="AH120" i="15" s="1"/>
  <c r="E120" i="15"/>
  <c r="AC120" i="15" s="1"/>
  <c r="AI119" i="15"/>
  <c r="AE119" i="15"/>
  <c r="AA119" i="15"/>
  <c r="W119" i="15"/>
  <c r="S119" i="15"/>
  <c r="O119" i="15"/>
  <c r="K119" i="15"/>
  <c r="G119" i="15"/>
  <c r="F119" i="15"/>
  <c r="AL119" i="15" s="1"/>
  <c r="E119" i="15"/>
  <c r="I119" i="15" s="1"/>
  <c r="AI118" i="15"/>
  <c r="AE118" i="15"/>
  <c r="AA118" i="15"/>
  <c r="W118" i="15"/>
  <c r="S118" i="15"/>
  <c r="O118" i="15"/>
  <c r="K118" i="15"/>
  <c r="G118" i="15"/>
  <c r="F118" i="15"/>
  <c r="AH118" i="15" s="1"/>
  <c r="E118" i="15"/>
  <c r="M118" i="15" s="1"/>
  <c r="AI117" i="15"/>
  <c r="AE117" i="15"/>
  <c r="AA117" i="15"/>
  <c r="W117" i="15"/>
  <c r="S117" i="15"/>
  <c r="O117" i="15"/>
  <c r="K117" i="15"/>
  <c r="G117" i="15"/>
  <c r="F117" i="15"/>
  <c r="N117" i="15" s="1"/>
  <c r="E117" i="15"/>
  <c r="AK117" i="15" s="1"/>
  <c r="AI116" i="15"/>
  <c r="AE116" i="15"/>
  <c r="AA116" i="15"/>
  <c r="W116" i="15"/>
  <c r="S116" i="15"/>
  <c r="O116" i="15"/>
  <c r="K116" i="15"/>
  <c r="G116" i="15"/>
  <c r="F116" i="15"/>
  <c r="AH116" i="15" s="1"/>
  <c r="E116" i="15"/>
  <c r="AC116" i="15" s="1"/>
  <c r="AI115" i="15"/>
  <c r="AE115" i="15"/>
  <c r="AA115" i="15"/>
  <c r="W115" i="15"/>
  <c r="S115" i="15"/>
  <c r="O115" i="15"/>
  <c r="K115" i="15"/>
  <c r="G115" i="15"/>
  <c r="F115" i="15"/>
  <c r="AL115" i="15" s="1"/>
  <c r="E115" i="15"/>
  <c r="AK115" i="15" s="1"/>
  <c r="AI114" i="15"/>
  <c r="AE114" i="15"/>
  <c r="AA114" i="15"/>
  <c r="W114" i="15"/>
  <c r="S114" i="15"/>
  <c r="O114" i="15"/>
  <c r="K114" i="15"/>
  <c r="G114" i="15"/>
  <c r="F114" i="15"/>
  <c r="AH114" i="15" s="1"/>
  <c r="E114" i="15"/>
  <c r="M114" i="15" s="1"/>
  <c r="AI113" i="15"/>
  <c r="AE113" i="15"/>
  <c r="AA113" i="15"/>
  <c r="W113" i="15"/>
  <c r="S113" i="15"/>
  <c r="O113" i="15"/>
  <c r="K113" i="15"/>
  <c r="G113" i="15"/>
  <c r="F113" i="15"/>
  <c r="E113" i="15"/>
  <c r="AK113" i="15" s="1"/>
  <c r="AI112" i="15"/>
  <c r="AE112" i="15"/>
  <c r="AA112" i="15"/>
  <c r="W112" i="15"/>
  <c r="S112" i="15"/>
  <c r="O112" i="15"/>
  <c r="K112" i="15"/>
  <c r="G112" i="15"/>
  <c r="F112" i="15"/>
  <c r="AH112" i="15" s="1"/>
  <c r="E112" i="15"/>
  <c r="AC112" i="15" s="1"/>
  <c r="AI111" i="15"/>
  <c r="AE111" i="15"/>
  <c r="AA111" i="15"/>
  <c r="W111" i="15"/>
  <c r="S111" i="15"/>
  <c r="O111" i="15"/>
  <c r="K111" i="15"/>
  <c r="G111" i="15"/>
  <c r="F111" i="15"/>
  <c r="J111" i="15" s="1"/>
  <c r="E111" i="15"/>
  <c r="AG111" i="15" s="1"/>
  <c r="AI110" i="15"/>
  <c r="AE110" i="15"/>
  <c r="AA110" i="15"/>
  <c r="W110" i="15"/>
  <c r="S110" i="15"/>
  <c r="O110" i="15"/>
  <c r="K110" i="15"/>
  <c r="G110" i="15"/>
  <c r="F110" i="15"/>
  <c r="AH110" i="15" s="1"/>
  <c r="E110" i="15"/>
  <c r="M110" i="15" s="1"/>
  <c r="AI109" i="15"/>
  <c r="AE109" i="15"/>
  <c r="AA109" i="15"/>
  <c r="W109" i="15"/>
  <c r="S109" i="15"/>
  <c r="O109" i="15"/>
  <c r="K109" i="15"/>
  <c r="G109" i="15"/>
  <c r="F109" i="15"/>
  <c r="E109" i="15"/>
  <c r="AK109" i="15" s="1"/>
  <c r="AI108" i="15"/>
  <c r="AE108" i="15"/>
  <c r="AA108" i="15"/>
  <c r="W108" i="15"/>
  <c r="S108" i="15"/>
  <c r="O108" i="15"/>
  <c r="K108" i="15"/>
  <c r="G108" i="15"/>
  <c r="F108" i="15"/>
  <c r="AH108" i="15" s="1"/>
  <c r="E108" i="15"/>
  <c r="AC108" i="15" s="1"/>
  <c r="AI107" i="15"/>
  <c r="AE107" i="15"/>
  <c r="AA107" i="15"/>
  <c r="W107" i="15"/>
  <c r="S107" i="15"/>
  <c r="O107" i="15"/>
  <c r="K107" i="15"/>
  <c r="G107" i="15"/>
  <c r="F107" i="15"/>
  <c r="J107" i="15" s="1"/>
  <c r="E107" i="15"/>
  <c r="AG107" i="15" s="1"/>
  <c r="AI106" i="15"/>
  <c r="AE106" i="15"/>
  <c r="AA106" i="15"/>
  <c r="W106" i="15"/>
  <c r="S106" i="15"/>
  <c r="O106" i="15"/>
  <c r="K106" i="15"/>
  <c r="G106" i="15"/>
  <c r="F106" i="15"/>
  <c r="AH106" i="15" s="1"/>
  <c r="E106" i="15"/>
  <c r="M106" i="15" s="1"/>
  <c r="AI105" i="15"/>
  <c r="AE105" i="15"/>
  <c r="AA105" i="15"/>
  <c r="W105" i="15"/>
  <c r="S105" i="15"/>
  <c r="O105" i="15"/>
  <c r="K105" i="15"/>
  <c r="G105" i="15"/>
  <c r="F105" i="15"/>
  <c r="N105" i="15" s="1"/>
  <c r="E105" i="15"/>
  <c r="AK105" i="15" s="1"/>
  <c r="AI104" i="15"/>
  <c r="AE104" i="15"/>
  <c r="AA104" i="15"/>
  <c r="W104" i="15"/>
  <c r="S104" i="15"/>
  <c r="O104" i="15"/>
  <c r="K104" i="15"/>
  <c r="G104" i="15"/>
  <c r="F104" i="15"/>
  <c r="AL104" i="15" s="1"/>
  <c r="E104" i="15"/>
  <c r="AC104" i="15" s="1"/>
  <c r="AI103" i="15"/>
  <c r="AE103" i="15"/>
  <c r="AA103" i="15"/>
  <c r="W103" i="15"/>
  <c r="S103" i="15"/>
  <c r="O103" i="15"/>
  <c r="K103" i="15"/>
  <c r="G103" i="15"/>
  <c r="F103" i="15"/>
  <c r="J103" i="15" s="1"/>
  <c r="E103" i="15"/>
  <c r="AI102" i="15"/>
  <c r="AE102" i="15"/>
  <c r="AA102" i="15"/>
  <c r="W102" i="15"/>
  <c r="S102" i="15"/>
  <c r="O102" i="15"/>
  <c r="K102" i="15"/>
  <c r="G102" i="15"/>
  <c r="F102" i="15"/>
  <c r="N102" i="15" s="1"/>
  <c r="E102" i="15"/>
  <c r="AG102" i="15" s="1"/>
  <c r="AI101" i="15"/>
  <c r="AE101" i="15"/>
  <c r="AA101" i="15"/>
  <c r="W101" i="15"/>
  <c r="S101" i="15"/>
  <c r="O101" i="15"/>
  <c r="K101" i="15"/>
  <c r="G101" i="15"/>
  <c r="F101" i="15"/>
  <c r="N101" i="15" s="1"/>
  <c r="E101" i="15"/>
  <c r="AK101" i="15" s="1"/>
  <c r="AI100" i="15"/>
  <c r="AE100" i="15"/>
  <c r="AA100" i="15"/>
  <c r="W100" i="15"/>
  <c r="S100" i="15"/>
  <c r="O100" i="15"/>
  <c r="K100" i="15"/>
  <c r="G100" i="15"/>
  <c r="F100" i="15"/>
  <c r="J100" i="15" s="1"/>
  <c r="E100" i="15"/>
  <c r="Q100" i="15" s="1"/>
  <c r="AI99" i="15"/>
  <c r="AE99" i="15"/>
  <c r="AA99" i="15"/>
  <c r="W99" i="15"/>
  <c r="S99" i="15"/>
  <c r="O99" i="15"/>
  <c r="K99" i="15"/>
  <c r="G99" i="15"/>
  <c r="F99" i="15"/>
  <c r="R99" i="15" s="1"/>
  <c r="E99" i="15"/>
  <c r="AC99" i="15" s="1"/>
  <c r="AI98" i="15"/>
  <c r="AE98" i="15"/>
  <c r="AA98" i="15"/>
  <c r="W98" i="15"/>
  <c r="S98" i="15"/>
  <c r="O98" i="15"/>
  <c r="K98" i="15"/>
  <c r="G98" i="15"/>
  <c r="F98" i="15"/>
  <c r="E98" i="15"/>
  <c r="M98" i="15" s="1"/>
  <c r="AI97" i="15"/>
  <c r="AE97" i="15"/>
  <c r="AA97" i="15"/>
  <c r="W97" i="15"/>
  <c r="S97" i="15"/>
  <c r="O97" i="15"/>
  <c r="K97" i="15"/>
  <c r="G97" i="15"/>
  <c r="F97" i="15"/>
  <c r="E97" i="15"/>
  <c r="AK97" i="15" s="1"/>
  <c r="AI96" i="15"/>
  <c r="AE96" i="15"/>
  <c r="AA96" i="15"/>
  <c r="W96" i="15"/>
  <c r="S96" i="15"/>
  <c r="O96" i="15"/>
  <c r="K96" i="15"/>
  <c r="G96" i="15"/>
  <c r="F96" i="15"/>
  <c r="AH96" i="15" s="1"/>
  <c r="E96" i="15"/>
  <c r="I96" i="15" s="1"/>
  <c r="AI95" i="15"/>
  <c r="AE95" i="15"/>
  <c r="AA95" i="15"/>
  <c r="W95" i="15"/>
  <c r="S95" i="15"/>
  <c r="O95" i="15"/>
  <c r="K95" i="15"/>
  <c r="G95" i="15"/>
  <c r="F95" i="15"/>
  <c r="R95" i="15" s="1"/>
  <c r="E95" i="15"/>
  <c r="AK95" i="15" s="1"/>
  <c r="AI94" i="15"/>
  <c r="AE94" i="15"/>
  <c r="AA94" i="15"/>
  <c r="W94" i="15"/>
  <c r="S94" i="15"/>
  <c r="O94" i="15"/>
  <c r="K94" i="15"/>
  <c r="G94" i="15"/>
  <c r="F94" i="15"/>
  <c r="E94" i="15"/>
  <c r="AK94" i="15" s="1"/>
  <c r="AI93" i="15"/>
  <c r="AE93" i="15"/>
  <c r="AA93" i="15"/>
  <c r="W93" i="15"/>
  <c r="S93" i="15"/>
  <c r="O93" i="15"/>
  <c r="K93" i="15"/>
  <c r="G93" i="15"/>
  <c r="F93" i="15"/>
  <c r="E93" i="15"/>
  <c r="U93" i="15" s="1"/>
  <c r="AI92" i="15"/>
  <c r="AE92" i="15"/>
  <c r="AA92" i="15"/>
  <c r="W92" i="15"/>
  <c r="S92" i="15"/>
  <c r="O92" i="15"/>
  <c r="K92" i="15"/>
  <c r="G92" i="15"/>
  <c r="F92" i="15"/>
  <c r="AH92" i="15" s="1"/>
  <c r="E92" i="15"/>
  <c r="I92" i="15" s="1"/>
  <c r="AI91" i="15"/>
  <c r="AE91" i="15"/>
  <c r="AA91" i="15"/>
  <c r="W91" i="15"/>
  <c r="S91" i="15"/>
  <c r="O91" i="15"/>
  <c r="K91" i="15"/>
  <c r="G91" i="15"/>
  <c r="F91" i="15"/>
  <c r="E91" i="15"/>
  <c r="AK91" i="15" s="1"/>
  <c r="AI90" i="15"/>
  <c r="AE90" i="15"/>
  <c r="AA90" i="15"/>
  <c r="W90" i="15"/>
  <c r="S90" i="15"/>
  <c r="O90" i="15"/>
  <c r="K90" i="15"/>
  <c r="G90" i="15"/>
  <c r="F90" i="15"/>
  <c r="R90" i="15" s="1"/>
  <c r="E90" i="15"/>
  <c r="Q90" i="15" s="1"/>
  <c r="AI89" i="15"/>
  <c r="AE89" i="15"/>
  <c r="AA89" i="15"/>
  <c r="W89" i="15"/>
  <c r="S89" i="15"/>
  <c r="O89" i="15"/>
  <c r="K89" i="15"/>
  <c r="G89" i="15"/>
  <c r="F89" i="15"/>
  <c r="AL89" i="15" s="1"/>
  <c r="E89" i="15"/>
  <c r="I89" i="15" s="1"/>
  <c r="AI88" i="15"/>
  <c r="AE88" i="15"/>
  <c r="AA88" i="15"/>
  <c r="W88" i="15"/>
  <c r="S88" i="15"/>
  <c r="O88" i="15"/>
  <c r="K88" i="15"/>
  <c r="G88" i="15"/>
  <c r="F88" i="15"/>
  <c r="Z88" i="15" s="1"/>
  <c r="E88" i="15"/>
  <c r="I88" i="15" s="1"/>
  <c r="AI87" i="15"/>
  <c r="AE87" i="15"/>
  <c r="AA87" i="15"/>
  <c r="W87" i="15"/>
  <c r="S87" i="15"/>
  <c r="O87" i="15"/>
  <c r="K87" i="15"/>
  <c r="G87" i="15"/>
  <c r="F87" i="15"/>
  <c r="E87" i="15"/>
  <c r="AK87" i="15" s="1"/>
  <c r="AI86" i="15"/>
  <c r="AE86" i="15"/>
  <c r="AA86" i="15"/>
  <c r="W86" i="15"/>
  <c r="S86" i="15"/>
  <c r="O86" i="15"/>
  <c r="K86" i="15"/>
  <c r="G86" i="15"/>
  <c r="F86" i="15"/>
  <c r="R86" i="15" s="1"/>
  <c r="E86" i="15"/>
  <c r="AG86" i="15" s="1"/>
  <c r="AI85" i="15"/>
  <c r="AE85" i="15"/>
  <c r="AA85" i="15"/>
  <c r="W85" i="15"/>
  <c r="S85" i="15"/>
  <c r="O85" i="15"/>
  <c r="K85" i="15"/>
  <c r="G85" i="15"/>
  <c r="F85" i="15"/>
  <c r="AL85" i="15" s="1"/>
  <c r="E85" i="15"/>
  <c r="U85" i="15" s="1"/>
  <c r="AI84" i="15"/>
  <c r="AE84" i="15"/>
  <c r="AA84" i="15"/>
  <c r="W84" i="15"/>
  <c r="S84" i="15"/>
  <c r="O84" i="15"/>
  <c r="K84" i="15"/>
  <c r="G84" i="15"/>
  <c r="F84" i="15"/>
  <c r="AH84" i="15" s="1"/>
  <c r="E84" i="15"/>
  <c r="AK84" i="15" s="1"/>
  <c r="AI83" i="15"/>
  <c r="AE83" i="15"/>
  <c r="AA83" i="15"/>
  <c r="W83" i="15"/>
  <c r="S83" i="15"/>
  <c r="O83" i="15"/>
  <c r="K83" i="15"/>
  <c r="G83" i="15"/>
  <c r="F83" i="15"/>
  <c r="R83" i="15" s="1"/>
  <c r="E83" i="15"/>
  <c r="AK83" i="15" s="1"/>
  <c r="AI82" i="15"/>
  <c r="AE82" i="15"/>
  <c r="AA82" i="15"/>
  <c r="W82" i="15"/>
  <c r="S82" i="15"/>
  <c r="O82" i="15"/>
  <c r="K82" i="15"/>
  <c r="G82" i="15"/>
  <c r="F82" i="15"/>
  <c r="E82" i="15"/>
  <c r="Q82" i="15" s="1"/>
  <c r="AI81" i="15"/>
  <c r="AE81" i="15"/>
  <c r="AA81" i="15"/>
  <c r="W81" i="15"/>
  <c r="S81" i="15"/>
  <c r="O81" i="15"/>
  <c r="K81" i="15"/>
  <c r="G81" i="15"/>
  <c r="F81" i="15"/>
  <c r="AH81" i="15" s="1"/>
  <c r="E81" i="15"/>
  <c r="AI80" i="15"/>
  <c r="AE80" i="15"/>
  <c r="AA80" i="15"/>
  <c r="W80" i="15"/>
  <c r="S80" i="15"/>
  <c r="O80" i="15"/>
  <c r="K80" i="15"/>
  <c r="G80" i="15"/>
  <c r="F80" i="15"/>
  <c r="E80" i="15"/>
  <c r="I80" i="15" s="1"/>
  <c r="AI79" i="15"/>
  <c r="AE79" i="15"/>
  <c r="AA79" i="15"/>
  <c r="W79" i="15"/>
  <c r="S79" i="15"/>
  <c r="O79" i="15"/>
  <c r="K79" i="15"/>
  <c r="G79" i="15"/>
  <c r="F79" i="15"/>
  <c r="R79" i="15" s="1"/>
  <c r="E79" i="15"/>
  <c r="AK79" i="15" s="1"/>
  <c r="AI78" i="15"/>
  <c r="AE78" i="15"/>
  <c r="AA78" i="15"/>
  <c r="W78" i="15"/>
  <c r="S78" i="15"/>
  <c r="O78" i="15"/>
  <c r="K78" i="15"/>
  <c r="G78" i="15"/>
  <c r="F78" i="15"/>
  <c r="R78" i="15" s="1"/>
  <c r="E78" i="15"/>
  <c r="Q78" i="15" s="1"/>
  <c r="AI77" i="15"/>
  <c r="AE77" i="15"/>
  <c r="AA77" i="15"/>
  <c r="W77" i="15"/>
  <c r="S77" i="15"/>
  <c r="O77" i="15"/>
  <c r="K77" i="15"/>
  <c r="G77" i="15"/>
  <c r="F77" i="15"/>
  <c r="E77" i="15"/>
  <c r="AI76" i="15"/>
  <c r="AE76" i="15"/>
  <c r="AA76" i="15"/>
  <c r="W76" i="15"/>
  <c r="S76" i="15"/>
  <c r="O76" i="15"/>
  <c r="K76" i="15"/>
  <c r="G76" i="15"/>
  <c r="F76" i="15"/>
  <c r="V76" i="15" s="1"/>
  <c r="E76" i="15"/>
  <c r="Y76" i="15" s="1"/>
  <c r="AI75" i="15"/>
  <c r="AE75" i="15"/>
  <c r="AA75" i="15"/>
  <c r="W75" i="15"/>
  <c r="S75" i="15"/>
  <c r="O75" i="15"/>
  <c r="K75" i="15"/>
  <c r="G75" i="15"/>
  <c r="F75" i="15"/>
  <c r="E75" i="15"/>
  <c r="AK75" i="15" s="1"/>
  <c r="AI74" i="15"/>
  <c r="AE74" i="15"/>
  <c r="AA74" i="15"/>
  <c r="W74" i="15"/>
  <c r="S74" i="15"/>
  <c r="O74" i="15"/>
  <c r="K74" i="15"/>
  <c r="G74" i="15"/>
  <c r="F74" i="15"/>
  <c r="R74" i="15" s="1"/>
  <c r="E74" i="15"/>
  <c r="Y74" i="15" s="1"/>
  <c r="AI73" i="15"/>
  <c r="AE73" i="15"/>
  <c r="AA73" i="15"/>
  <c r="W73" i="15"/>
  <c r="S73" i="15"/>
  <c r="O73" i="15"/>
  <c r="K73" i="15"/>
  <c r="G73" i="15"/>
  <c r="F73" i="15"/>
  <c r="AL73" i="15" s="1"/>
  <c r="E73" i="15"/>
  <c r="AI72" i="15"/>
  <c r="AE72" i="15"/>
  <c r="AA72" i="15"/>
  <c r="W72" i="15"/>
  <c r="S72" i="15"/>
  <c r="O72" i="15"/>
  <c r="K72" i="15"/>
  <c r="G72" i="15"/>
  <c r="F72" i="15"/>
  <c r="AH72" i="15" s="1"/>
  <c r="E72" i="15"/>
  <c r="Y72" i="15" s="1"/>
  <c r="AI71" i="15"/>
  <c r="AE71" i="15"/>
  <c r="AA71" i="15"/>
  <c r="W71" i="15"/>
  <c r="S71" i="15"/>
  <c r="O71" i="15"/>
  <c r="K71" i="15"/>
  <c r="G71" i="15"/>
  <c r="F71" i="15"/>
  <c r="E71" i="15"/>
  <c r="AK71" i="15" s="1"/>
  <c r="AI70" i="15"/>
  <c r="AE70" i="15"/>
  <c r="AA70" i="15"/>
  <c r="W70" i="15"/>
  <c r="S70" i="15"/>
  <c r="O70" i="15"/>
  <c r="K70" i="15"/>
  <c r="G70" i="15"/>
  <c r="F70" i="15"/>
  <c r="R70" i="15" s="1"/>
  <c r="E70" i="15"/>
  <c r="Q70" i="15" s="1"/>
  <c r="AI69" i="15"/>
  <c r="AE69" i="15"/>
  <c r="AA69" i="15"/>
  <c r="W69" i="15"/>
  <c r="S69" i="15"/>
  <c r="O69" i="15"/>
  <c r="K69" i="15"/>
  <c r="G69" i="15"/>
  <c r="F69" i="15"/>
  <c r="AH69" i="15" s="1"/>
  <c r="E69" i="15"/>
  <c r="AG69" i="15" s="1"/>
  <c r="AI68" i="15"/>
  <c r="AE68" i="15"/>
  <c r="AA68" i="15"/>
  <c r="W68" i="15"/>
  <c r="S68" i="15"/>
  <c r="O68" i="15"/>
  <c r="K68" i="15"/>
  <c r="G68" i="15"/>
  <c r="F68" i="15"/>
  <c r="N68" i="15" s="1"/>
  <c r="E68" i="15"/>
  <c r="AG68" i="15" s="1"/>
  <c r="AI67" i="15"/>
  <c r="AE67" i="15"/>
  <c r="AA67" i="15"/>
  <c r="W67" i="15"/>
  <c r="S67" i="15"/>
  <c r="O67" i="15"/>
  <c r="K67" i="15"/>
  <c r="G67" i="15"/>
  <c r="F67" i="15"/>
  <c r="V67" i="15" s="1"/>
  <c r="E67" i="15"/>
  <c r="AG67" i="15" s="1"/>
  <c r="AI66" i="15"/>
  <c r="AE66" i="15"/>
  <c r="AA66" i="15"/>
  <c r="W66" i="15"/>
  <c r="S66" i="15"/>
  <c r="O66" i="15"/>
  <c r="K66" i="15"/>
  <c r="G66" i="15"/>
  <c r="F66" i="15"/>
  <c r="AH66" i="15" s="1"/>
  <c r="E66" i="15"/>
  <c r="AK66" i="15" s="1"/>
  <c r="AI65" i="15"/>
  <c r="AE65" i="15"/>
  <c r="AA65" i="15"/>
  <c r="W65" i="15"/>
  <c r="S65" i="15"/>
  <c r="O65" i="15"/>
  <c r="K65" i="15"/>
  <c r="G65" i="15"/>
  <c r="F65" i="15"/>
  <c r="E65" i="15"/>
  <c r="I65" i="15" s="1"/>
  <c r="AI64" i="15"/>
  <c r="AE64" i="15"/>
  <c r="AA64" i="15"/>
  <c r="W64" i="15"/>
  <c r="S64" i="15"/>
  <c r="O64" i="15"/>
  <c r="K64" i="15"/>
  <c r="G64" i="15"/>
  <c r="F64" i="15"/>
  <c r="E64" i="15"/>
  <c r="AK64" i="15" s="1"/>
  <c r="AI63" i="15"/>
  <c r="AE63" i="15"/>
  <c r="AA63" i="15"/>
  <c r="W63" i="15"/>
  <c r="S63" i="15"/>
  <c r="O63" i="15"/>
  <c r="K63" i="15"/>
  <c r="G63" i="15"/>
  <c r="F63" i="15"/>
  <c r="R63" i="15" s="1"/>
  <c r="E63" i="15"/>
  <c r="AK63" i="15" s="1"/>
  <c r="AI62" i="15"/>
  <c r="AE62" i="15"/>
  <c r="AA62" i="15"/>
  <c r="W62" i="15"/>
  <c r="S62" i="15"/>
  <c r="O62" i="15"/>
  <c r="K62" i="15"/>
  <c r="G62" i="15"/>
  <c r="F62" i="15"/>
  <c r="Z62" i="15" s="1"/>
  <c r="E62" i="15"/>
  <c r="I62" i="15" s="1"/>
  <c r="AI61" i="15"/>
  <c r="AE61" i="15"/>
  <c r="AA61" i="15"/>
  <c r="W61" i="15"/>
  <c r="S61" i="15"/>
  <c r="O61" i="15"/>
  <c r="K61" i="15"/>
  <c r="F61" i="15"/>
  <c r="V61" i="15" s="1"/>
  <c r="E61" i="15"/>
  <c r="I61" i="15" s="1"/>
  <c r="AI60" i="15"/>
  <c r="AE60" i="15"/>
  <c r="AA60" i="15"/>
  <c r="W60" i="15"/>
  <c r="S60" i="15"/>
  <c r="O60" i="15"/>
  <c r="K60" i="15"/>
  <c r="G60" i="15"/>
  <c r="F60" i="15"/>
  <c r="J60" i="15" s="1"/>
  <c r="E60" i="15"/>
  <c r="Y60" i="15" s="1"/>
  <c r="AI59" i="15"/>
  <c r="AE59" i="15"/>
  <c r="AA59" i="15"/>
  <c r="W59" i="15"/>
  <c r="S59" i="15"/>
  <c r="O59" i="15"/>
  <c r="K59" i="15"/>
  <c r="G59" i="15"/>
  <c r="F59" i="15"/>
  <c r="N59" i="15" s="1"/>
  <c r="E59" i="15"/>
  <c r="Q59" i="15" s="1"/>
  <c r="AI58" i="15"/>
  <c r="AE58" i="15"/>
  <c r="AA58" i="15"/>
  <c r="W58" i="15"/>
  <c r="S58" i="15"/>
  <c r="O58" i="15"/>
  <c r="K58" i="15"/>
  <c r="G58" i="15"/>
  <c r="F58" i="15"/>
  <c r="J58" i="15" s="1"/>
  <c r="E58" i="15"/>
  <c r="AK58" i="15" s="1"/>
  <c r="AI57" i="15"/>
  <c r="AE57" i="15"/>
  <c r="AA57" i="15"/>
  <c r="W57" i="15"/>
  <c r="S57" i="15"/>
  <c r="O57" i="15"/>
  <c r="K57" i="15"/>
  <c r="G57" i="15"/>
  <c r="F57" i="15"/>
  <c r="J57" i="15" s="1"/>
  <c r="E57" i="15"/>
  <c r="AC57" i="15" s="1"/>
  <c r="AI56" i="15"/>
  <c r="AE56" i="15"/>
  <c r="AA56" i="15"/>
  <c r="W56" i="15"/>
  <c r="S56" i="15"/>
  <c r="O56" i="15"/>
  <c r="K56" i="15"/>
  <c r="G56" i="15"/>
  <c r="F56" i="15"/>
  <c r="J56" i="15" s="1"/>
  <c r="E56" i="15"/>
  <c r="AK56" i="15" s="1"/>
  <c r="AI55" i="15"/>
  <c r="AE55" i="15"/>
  <c r="AA55" i="15"/>
  <c r="W55" i="15"/>
  <c r="S55" i="15"/>
  <c r="O55" i="15"/>
  <c r="K55" i="15"/>
  <c r="G55" i="15"/>
  <c r="F55" i="15"/>
  <c r="R55" i="15" s="1"/>
  <c r="E55" i="15"/>
  <c r="AK55" i="15" s="1"/>
  <c r="AI54" i="15"/>
  <c r="AE54" i="15"/>
  <c r="AA54" i="15"/>
  <c r="W54" i="15"/>
  <c r="S54" i="15"/>
  <c r="O54" i="15"/>
  <c r="K54" i="15"/>
  <c r="G54" i="15"/>
  <c r="F54" i="15"/>
  <c r="AD54" i="15" s="1"/>
  <c r="E54" i="15"/>
  <c r="AK54" i="15" s="1"/>
  <c r="AI53" i="15"/>
  <c r="AE53" i="15"/>
  <c r="AA53" i="15"/>
  <c r="W53" i="15"/>
  <c r="S53" i="15"/>
  <c r="O53" i="15"/>
  <c r="K53" i="15"/>
  <c r="G53" i="15"/>
  <c r="F53" i="15"/>
  <c r="J53" i="15" s="1"/>
  <c r="E53" i="15"/>
  <c r="AC53" i="15" s="1"/>
  <c r="AI52" i="15"/>
  <c r="AE52" i="15"/>
  <c r="AA52" i="15"/>
  <c r="W52" i="15"/>
  <c r="S52" i="15"/>
  <c r="O52" i="15"/>
  <c r="K52" i="15"/>
  <c r="G52" i="15"/>
  <c r="F52" i="15"/>
  <c r="J52" i="15" s="1"/>
  <c r="E52" i="15"/>
  <c r="AG52" i="15" s="1"/>
  <c r="AI51" i="15"/>
  <c r="AE51" i="15"/>
  <c r="AA51" i="15"/>
  <c r="W51" i="15"/>
  <c r="S51" i="15"/>
  <c r="O51" i="15"/>
  <c r="K51" i="15"/>
  <c r="G51" i="15"/>
  <c r="F51" i="15"/>
  <c r="AL51" i="15" s="1"/>
  <c r="E51" i="15"/>
  <c r="AK51" i="15" s="1"/>
  <c r="AI50" i="15"/>
  <c r="AE50" i="15"/>
  <c r="AA50" i="15"/>
  <c r="W50" i="15"/>
  <c r="S50" i="15"/>
  <c r="O50" i="15"/>
  <c r="K50" i="15"/>
  <c r="G50" i="15"/>
  <c r="F50" i="15"/>
  <c r="AD50" i="15" s="1"/>
  <c r="E50" i="15"/>
  <c r="AK50" i="15" s="1"/>
  <c r="AI49" i="15"/>
  <c r="AE49" i="15"/>
  <c r="AA49" i="15"/>
  <c r="W49" i="15"/>
  <c r="S49" i="15"/>
  <c r="O49" i="15"/>
  <c r="K49" i="15"/>
  <c r="G49" i="15"/>
  <c r="F49" i="15"/>
  <c r="J49" i="15" s="1"/>
  <c r="E49" i="15"/>
  <c r="AC49" i="15" s="1"/>
  <c r="AI48" i="15"/>
  <c r="AE48" i="15"/>
  <c r="AA48" i="15"/>
  <c r="W48" i="15"/>
  <c r="S48" i="15"/>
  <c r="O48" i="15"/>
  <c r="K48" i="15"/>
  <c r="G48" i="15"/>
  <c r="F48" i="15"/>
  <c r="J48" i="15" s="1"/>
  <c r="E48" i="15"/>
  <c r="AK48" i="15" s="1"/>
  <c r="AI47" i="15"/>
  <c r="AE47" i="15"/>
  <c r="AA47" i="15"/>
  <c r="W47" i="15"/>
  <c r="S47" i="15"/>
  <c r="O47" i="15"/>
  <c r="K47" i="15"/>
  <c r="G47" i="15"/>
  <c r="F47" i="15"/>
  <c r="R47" i="15" s="1"/>
  <c r="E47" i="15"/>
  <c r="AK47" i="15" s="1"/>
  <c r="AI46" i="15"/>
  <c r="AE46" i="15"/>
  <c r="AA46" i="15"/>
  <c r="W46" i="15"/>
  <c r="S46" i="15"/>
  <c r="O46" i="15"/>
  <c r="K46" i="15"/>
  <c r="G46" i="15"/>
  <c r="F46" i="15"/>
  <c r="AD46" i="15" s="1"/>
  <c r="E46" i="15"/>
  <c r="AK46" i="15" s="1"/>
  <c r="AI45" i="15"/>
  <c r="AE45" i="15"/>
  <c r="AA45" i="15"/>
  <c r="W45" i="15"/>
  <c r="S45" i="15"/>
  <c r="O45" i="15"/>
  <c r="K45" i="15"/>
  <c r="G45" i="15"/>
  <c r="F45" i="15"/>
  <c r="J45" i="15" s="1"/>
  <c r="E45" i="15"/>
  <c r="AC45" i="15" s="1"/>
  <c r="AI44" i="15"/>
  <c r="AE44" i="15"/>
  <c r="AA44" i="15"/>
  <c r="W44" i="15"/>
  <c r="S44" i="15"/>
  <c r="O44" i="15"/>
  <c r="K44" i="15"/>
  <c r="G44" i="15"/>
  <c r="F44" i="15"/>
  <c r="J44" i="15" s="1"/>
  <c r="E44" i="15"/>
  <c r="Y44" i="15" s="1"/>
  <c r="AI43" i="15"/>
  <c r="AE43" i="15"/>
  <c r="AA43" i="15"/>
  <c r="W43" i="15"/>
  <c r="S43" i="15"/>
  <c r="O43" i="15"/>
  <c r="K43" i="15"/>
  <c r="G43" i="15"/>
  <c r="F43" i="15"/>
  <c r="R43" i="15" s="1"/>
  <c r="E43" i="15"/>
  <c r="AK43" i="15" s="1"/>
  <c r="AI42" i="15"/>
  <c r="AE42" i="15"/>
  <c r="AA42" i="15"/>
  <c r="W42" i="15"/>
  <c r="S42" i="15"/>
  <c r="O42" i="15"/>
  <c r="K42" i="15"/>
  <c r="G42" i="15"/>
  <c r="F42" i="15"/>
  <c r="AD42" i="15" s="1"/>
  <c r="E42" i="15"/>
  <c r="AK42" i="15" s="1"/>
  <c r="AI41" i="15"/>
  <c r="AE41" i="15"/>
  <c r="AA41" i="15"/>
  <c r="W41" i="15"/>
  <c r="S41" i="15"/>
  <c r="O41" i="15"/>
  <c r="K41" i="15"/>
  <c r="G41" i="15"/>
  <c r="F41" i="15"/>
  <c r="J41" i="15" s="1"/>
  <c r="E41" i="15"/>
  <c r="AC41" i="15" s="1"/>
  <c r="AI40" i="15"/>
  <c r="AE40" i="15"/>
  <c r="AA40" i="15"/>
  <c r="W40" i="15"/>
  <c r="S40" i="15"/>
  <c r="O40" i="15"/>
  <c r="K40" i="15"/>
  <c r="G40" i="15"/>
  <c r="F40" i="15"/>
  <c r="J40" i="15" s="1"/>
  <c r="E40" i="15"/>
  <c r="AK40" i="15" s="1"/>
  <c r="AI39" i="15"/>
  <c r="AE39" i="15"/>
  <c r="AA39" i="15"/>
  <c r="W39" i="15"/>
  <c r="S39" i="15"/>
  <c r="O39" i="15"/>
  <c r="K39" i="15"/>
  <c r="G39" i="15"/>
  <c r="F39" i="15"/>
  <c r="R39" i="15" s="1"/>
  <c r="E39" i="15"/>
  <c r="AK39" i="15" s="1"/>
  <c r="AI38" i="15"/>
  <c r="AE38" i="15"/>
  <c r="AA38" i="15"/>
  <c r="W38" i="15"/>
  <c r="S38" i="15"/>
  <c r="O38" i="15"/>
  <c r="K38" i="15"/>
  <c r="G38" i="15"/>
  <c r="F38" i="15"/>
  <c r="J38" i="15" s="1"/>
  <c r="E38" i="15"/>
  <c r="AK38" i="15" s="1"/>
  <c r="AI37" i="15"/>
  <c r="AE37" i="15"/>
  <c r="AA37" i="15"/>
  <c r="W37" i="15"/>
  <c r="S37" i="15"/>
  <c r="O37" i="15"/>
  <c r="K37" i="15"/>
  <c r="G37" i="15"/>
  <c r="F37" i="15"/>
  <c r="AD37" i="15" s="1"/>
  <c r="E37" i="15"/>
  <c r="AC37" i="15" s="1"/>
  <c r="AI36" i="15"/>
  <c r="AE36" i="15"/>
  <c r="AA36" i="15"/>
  <c r="W36" i="15"/>
  <c r="S36" i="15"/>
  <c r="O36" i="15"/>
  <c r="K36" i="15"/>
  <c r="G36" i="15"/>
  <c r="F36" i="15"/>
  <c r="J36" i="15" s="1"/>
  <c r="E36" i="15"/>
  <c r="I36" i="15" s="1"/>
  <c r="AI35" i="15"/>
  <c r="AE35" i="15"/>
  <c r="AA35" i="15"/>
  <c r="W35" i="15"/>
  <c r="S35" i="15"/>
  <c r="O35" i="15"/>
  <c r="K35" i="15"/>
  <c r="G35" i="15"/>
  <c r="F35" i="15"/>
  <c r="AL35" i="15" s="1"/>
  <c r="E35" i="15"/>
  <c r="Y35" i="15" s="1"/>
  <c r="AI34" i="15"/>
  <c r="AE34" i="15"/>
  <c r="AA34" i="15"/>
  <c r="W34" i="15"/>
  <c r="S34" i="15"/>
  <c r="O34" i="15"/>
  <c r="K34" i="15"/>
  <c r="G34" i="15"/>
  <c r="F34" i="15"/>
  <c r="N34" i="15" s="1"/>
  <c r="E34" i="15"/>
  <c r="AK34" i="15" s="1"/>
  <c r="AI33" i="15"/>
  <c r="AE33" i="15"/>
  <c r="AA33" i="15"/>
  <c r="W33" i="15"/>
  <c r="S33" i="15"/>
  <c r="O33" i="15"/>
  <c r="K33" i="15"/>
  <c r="G33" i="15"/>
  <c r="F33" i="15"/>
  <c r="AD33" i="15" s="1"/>
  <c r="E33" i="15"/>
  <c r="AG33" i="15" s="1"/>
  <c r="AI32" i="15"/>
  <c r="AE32" i="15"/>
  <c r="AA32" i="15"/>
  <c r="W32" i="15"/>
  <c r="S32" i="15"/>
  <c r="O32" i="15"/>
  <c r="K32" i="15"/>
  <c r="G32" i="15"/>
  <c r="F32" i="15"/>
  <c r="J32" i="15" s="1"/>
  <c r="E32" i="15"/>
  <c r="AC32" i="15" s="1"/>
  <c r="AI31" i="15"/>
  <c r="AE31" i="15"/>
  <c r="AA31" i="15"/>
  <c r="W31" i="15"/>
  <c r="S31" i="15"/>
  <c r="O31" i="15"/>
  <c r="K31" i="15"/>
  <c r="G31" i="15"/>
  <c r="F31" i="15"/>
  <c r="AH31" i="15" s="1"/>
  <c r="E31" i="15"/>
  <c r="M31" i="15" s="1"/>
  <c r="AI30" i="15"/>
  <c r="AE30" i="15"/>
  <c r="AA30" i="15"/>
  <c r="W30" i="15"/>
  <c r="S30" i="15"/>
  <c r="O30" i="15"/>
  <c r="K30" i="15"/>
  <c r="G30" i="15"/>
  <c r="F30" i="15"/>
  <c r="AH30" i="15" s="1"/>
  <c r="E30" i="15"/>
  <c r="AK30" i="15" s="1"/>
  <c r="AI29" i="15"/>
  <c r="AE29" i="15"/>
  <c r="AA29" i="15"/>
  <c r="W29" i="15"/>
  <c r="S29" i="15"/>
  <c r="O29" i="15"/>
  <c r="K29" i="15"/>
  <c r="G29" i="15"/>
  <c r="F29" i="15"/>
  <c r="R29" i="15" s="1"/>
  <c r="E29" i="15"/>
  <c r="AK29" i="15" s="1"/>
  <c r="AI28" i="15"/>
  <c r="AE28" i="15"/>
  <c r="AA28" i="15"/>
  <c r="W28" i="15"/>
  <c r="S28" i="15"/>
  <c r="O28" i="15"/>
  <c r="K28" i="15"/>
  <c r="G28" i="15"/>
  <c r="F28" i="15"/>
  <c r="R28" i="15" s="1"/>
  <c r="E28" i="15"/>
  <c r="U28" i="15" s="1"/>
  <c r="AI27" i="15"/>
  <c r="AE27" i="15"/>
  <c r="AA27" i="15"/>
  <c r="W27" i="15"/>
  <c r="S27" i="15"/>
  <c r="O27" i="15"/>
  <c r="K27" i="15"/>
  <c r="G27" i="15"/>
  <c r="F27" i="15"/>
  <c r="AH27" i="15" s="1"/>
  <c r="E27" i="15"/>
  <c r="U27" i="15" s="1"/>
  <c r="AI26" i="15"/>
  <c r="AE26" i="15"/>
  <c r="AA26" i="15"/>
  <c r="W26" i="15"/>
  <c r="S26" i="15"/>
  <c r="O26" i="15"/>
  <c r="K26" i="15"/>
  <c r="G26" i="15"/>
  <c r="F26" i="15"/>
  <c r="AH26" i="15" s="1"/>
  <c r="E26" i="15"/>
  <c r="AK26" i="15" s="1"/>
  <c r="AI25" i="15"/>
  <c r="AE25" i="15"/>
  <c r="AA25" i="15"/>
  <c r="W25" i="15"/>
  <c r="S25" i="15"/>
  <c r="O25" i="15"/>
  <c r="K25" i="15"/>
  <c r="G25" i="15"/>
  <c r="F25" i="15"/>
  <c r="R25" i="15" s="1"/>
  <c r="E25" i="15"/>
  <c r="AK25" i="15" s="1"/>
  <c r="AI24" i="15"/>
  <c r="AE24" i="15"/>
  <c r="AA24" i="15"/>
  <c r="W24" i="15"/>
  <c r="S24" i="15"/>
  <c r="O24" i="15"/>
  <c r="K24" i="15"/>
  <c r="G24" i="15"/>
  <c r="F24" i="15"/>
  <c r="R24" i="15" s="1"/>
  <c r="E24" i="15"/>
  <c r="U24" i="15" s="1"/>
  <c r="AI23" i="15"/>
  <c r="AE23" i="15"/>
  <c r="AA23" i="15"/>
  <c r="W23" i="15"/>
  <c r="S23" i="15"/>
  <c r="O23" i="15"/>
  <c r="K23" i="15"/>
  <c r="G23" i="15"/>
  <c r="F23" i="15"/>
  <c r="AH23" i="15" s="1"/>
  <c r="E23" i="15"/>
  <c r="U23" i="15" s="1"/>
  <c r="AI22" i="15"/>
  <c r="AE22" i="15"/>
  <c r="AA22" i="15"/>
  <c r="W22" i="15"/>
  <c r="S22" i="15"/>
  <c r="O22" i="15"/>
  <c r="K22" i="15"/>
  <c r="G22" i="15"/>
  <c r="F22" i="15"/>
  <c r="AH22" i="15" s="1"/>
  <c r="E22" i="15"/>
  <c r="AK22" i="15" s="1"/>
  <c r="AI21" i="15"/>
  <c r="AE21" i="15"/>
  <c r="AA21" i="15"/>
  <c r="W21" i="15"/>
  <c r="S21" i="15"/>
  <c r="O21" i="15"/>
  <c r="K21" i="15"/>
  <c r="G21" i="15"/>
  <c r="F21" i="15"/>
  <c r="R21" i="15" s="1"/>
  <c r="E21" i="15"/>
  <c r="AK21" i="15" s="1"/>
  <c r="AI20" i="15"/>
  <c r="AE20" i="15"/>
  <c r="AA20" i="15"/>
  <c r="W20" i="15"/>
  <c r="S20" i="15"/>
  <c r="O20" i="15"/>
  <c r="K20" i="15"/>
  <c r="G20" i="15"/>
  <c r="F20" i="15"/>
  <c r="R20" i="15" s="1"/>
  <c r="E20" i="15"/>
  <c r="U20" i="15" s="1"/>
  <c r="AI19" i="15"/>
  <c r="AE19" i="15"/>
  <c r="AA19" i="15"/>
  <c r="W19" i="15"/>
  <c r="S19" i="15"/>
  <c r="O19" i="15"/>
  <c r="K19" i="15"/>
  <c r="G19" i="15"/>
  <c r="F19" i="15"/>
  <c r="AH19" i="15" s="1"/>
  <c r="E19" i="15"/>
  <c r="U19" i="15" s="1"/>
  <c r="AI18" i="15"/>
  <c r="AE18" i="15"/>
  <c r="AA18" i="15"/>
  <c r="W18" i="15"/>
  <c r="S18" i="15"/>
  <c r="O18" i="15"/>
  <c r="K18" i="15"/>
  <c r="G18" i="15"/>
  <c r="F18" i="15"/>
  <c r="AH18" i="15" s="1"/>
  <c r="E18" i="15"/>
  <c r="AK18" i="15" s="1"/>
  <c r="AI17" i="15"/>
  <c r="AE17" i="15"/>
  <c r="AA17" i="15"/>
  <c r="W17" i="15"/>
  <c r="S17" i="15"/>
  <c r="O17" i="15"/>
  <c r="K17" i="15"/>
  <c r="G17" i="15"/>
  <c r="F17" i="15"/>
  <c r="R17" i="15" s="1"/>
  <c r="E17" i="15"/>
  <c r="AK17" i="15" s="1"/>
  <c r="AI16" i="15"/>
  <c r="AE16" i="15"/>
  <c r="AA16" i="15"/>
  <c r="W16" i="15"/>
  <c r="S16" i="15"/>
  <c r="O16" i="15"/>
  <c r="K16" i="15"/>
  <c r="G16" i="15"/>
  <c r="F16" i="15"/>
  <c r="R16" i="15" s="1"/>
  <c r="E16" i="15"/>
  <c r="U16" i="15" s="1"/>
  <c r="AI15" i="15"/>
  <c r="AE15" i="15"/>
  <c r="AA15" i="15"/>
  <c r="W15" i="15"/>
  <c r="S15" i="15"/>
  <c r="O15" i="15"/>
  <c r="K15" i="15"/>
  <c r="G15" i="15"/>
  <c r="F15" i="15"/>
  <c r="AH15" i="15" s="1"/>
  <c r="E15" i="15"/>
  <c r="U15" i="15" s="1"/>
  <c r="AI14" i="15"/>
  <c r="AE14" i="15"/>
  <c r="AA14" i="15"/>
  <c r="W14" i="15"/>
  <c r="S14" i="15"/>
  <c r="O14" i="15"/>
  <c r="K14" i="15"/>
  <c r="G14" i="15"/>
  <c r="F14" i="15"/>
  <c r="AH14" i="15" s="1"/>
  <c r="E14" i="15"/>
  <c r="AK14" i="15" s="1"/>
  <c r="AI13" i="15"/>
  <c r="AE13" i="15"/>
  <c r="AA13" i="15"/>
  <c r="W13" i="15"/>
  <c r="S13" i="15"/>
  <c r="O13" i="15"/>
  <c r="K13" i="15"/>
  <c r="G13" i="15"/>
  <c r="F13" i="15"/>
  <c r="R13" i="15" s="1"/>
  <c r="E13" i="15"/>
  <c r="AK13" i="15" s="1"/>
  <c r="AI12" i="15"/>
  <c r="AE12" i="15"/>
  <c r="AA12" i="15"/>
  <c r="W12" i="15"/>
  <c r="S12" i="15"/>
  <c r="O12" i="15"/>
  <c r="K12" i="15"/>
  <c r="G12" i="15"/>
  <c r="F12" i="15"/>
  <c r="R12" i="15" s="1"/>
  <c r="E12" i="15"/>
  <c r="U12" i="15" s="1"/>
  <c r="AI11" i="15"/>
  <c r="AE11" i="15"/>
  <c r="AA11" i="15"/>
  <c r="W11" i="15"/>
  <c r="S11" i="15"/>
  <c r="O11" i="15"/>
  <c r="K11" i="15"/>
  <c r="G11" i="15"/>
  <c r="F11" i="15"/>
  <c r="AH11" i="15" s="1"/>
  <c r="E11" i="15"/>
  <c r="U11" i="15" s="1"/>
  <c r="AI10" i="15"/>
  <c r="AE10" i="15"/>
  <c r="AA10" i="15"/>
  <c r="W10" i="15"/>
  <c r="S10" i="15"/>
  <c r="O10" i="15"/>
  <c r="K10" i="15"/>
  <c r="G10" i="15"/>
  <c r="F10" i="15"/>
  <c r="AH10" i="15" s="1"/>
  <c r="E10" i="15"/>
  <c r="AK10" i="15" s="1"/>
  <c r="AI9" i="15"/>
  <c r="AE9" i="15"/>
  <c r="AA9" i="15"/>
  <c r="W9" i="15"/>
  <c r="S9" i="15"/>
  <c r="O9" i="15"/>
  <c r="K9" i="15"/>
  <c r="G9" i="15"/>
  <c r="F9" i="15"/>
  <c r="R9" i="15" s="1"/>
  <c r="E9" i="15"/>
  <c r="AK9" i="15" s="1"/>
  <c r="AI8" i="15"/>
  <c r="AE8" i="15"/>
  <c r="AA8" i="15"/>
  <c r="W8" i="15"/>
  <c r="S8" i="15"/>
  <c r="O8" i="15"/>
  <c r="K8" i="15"/>
  <c r="G8" i="15"/>
  <c r="F8" i="15"/>
  <c r="R8" i="15" s="1"/>
  <c r="E8" i="15"/>
  <c r="U8" i="15" s="1"/>
  <c r="AI7" i="15"/>
  <c r="AE7" i="15"/>
  <c r="AA7" i="15"/>
  <c r="W7" i="15"/>
  <c r="S7" i="15"/>
  <c r="O7" i="15"/>
  <c r="K7" i="15"/>
  <c r="G7" i="15"/>
  <c r="F7" i="15"/>
  <c r="AH7" i="15" s="1"/>
  <c r="E7" i="15"/>
  <c r="U7" i="15" s="1"/>
  <c r="AI6" i="15"/>
  <c r="AE6" i="15"/>
  <c r="AA6" i="15"/>
  <c r="W6" i="15"/>
  <c r="S6" i="15"/>
  <c r="O6" i="15"/>
  <c r="K6" i="15"/>
  <c r="G6" i="15"/>
  <c r="F6" i="15"/>
  <c r="AH6" i="15" s="1"/>
  <c r="E6" i="15"/>
  <c r="AK6" i="15" s="1"/>
  <c r="E168" i="14"/>
  <c r="AK168" i="14" s="1"/>
  <c r="F168" i="14"/>
  <c r="AH168" i="14" s="1"/>
  <c r="E169" i="14"/>
  <c r="AG169" i="14" s="1"/>
  <c r="F169" i="14"/>
  <c r="N169" i="14" s="1"/>
  <c r="G169" i="14"/>
  <c r="K169" i="14"/>
  <c r="O169" i="14"/>
  <c r="S169" i="14"/>
  <c r="W169" i="14"/>
  <c r="AA169" i="14"/>
  <c r="AE169" i="14"/>
  <c r="AI169" i="14"/>
  <c r="G168" i="14"/>
  <c r="K168" i="14"/>
  <c r="O168" i="14"/>
  <c r="S168" i="14"/>
  <c r="W168" i="14"/>
  <c r="AA168" i="14"/>
  <c r="AE168" i="14"/>
  <c r="AI168" i="14"/>
  <c r="E168" i="13"/>
  <c r="AG168" i="13" s="1"/>
  <c r="F168" i="13"/>
  <c r="AH168" i="13" s="1"/>
  <c r="E169" i="13"/>
  <c r="AK169" i="13" s="1"/>
  <c r="F169" i="13"/>
  <c r="AL169" i="13" s="1"/>
  <c r="G169" i="13"/>
  <c r="K169" i="13"/>
  <c r="O169" i="13"/>
  <c r="S169" i="13"/>
  <c r="W169" i="13"/>
  <c r="AA169" i="13"/>
  <c r="AE169" i="13"/>
  <c r="AI169" i="13"/>
  <c r="G168" i="13"/>
  <c r="K168" i="13"/>
  <c r="O168" i="13"/>
  <c r="S168" i="13"/>
  <c r="W168" i="13"/>
  <c r="AA168" i="13"/>
  <c r="AE168" i="13"/>
  <c r="AI168" i="13"/>
  <c r="E168" i="4"/>
  <c r="AK168" i="4" s="1"/>
  <c r="F168" i="4"/>
  <c r="AL168" i="4" s="1"/>
  <c r="E169" i="4"/>
  <c r="AK169" i="4" s="1"/>
  <c r="F169" i="4"/>
  <c r="AH169" i="4" s="1"/>
  <c r="E170" i="4"/>
  <c r="AK170" i="4" s="1"/>
  <c r="F170" i="4"/>
  <c r="AL170" i="4" s="1"/>
  <c r="E171" i="4"/>
  <c r="AK171" i="4" s="1"/>
  <c r="F171" i="4"/>
  <c r="AL171" i="4" s="1"/>
  <c r="G171" i="4"/>
  <c r="K171" i="4"/>
  <c r="O171" i="4"/>
  <c r="S171" i="4"/>
  <c r="W171" i="4"/>
  <c r="AA171" i="4"/>
  <c r="AE171" i="4"/>
  <c r="AI171" i="4"/>
  <c r="G170" i="4"/>
  <c r="K170" i="4"/>
  <c r="O170" i="4"/>
  <c r="S170" i="4"/>
  <c r="W170" i="4"/>
  <c r="AA170" i="4"/>
  <c r="AE170" i="4"/>
  <c r="AI170" i="4"/>
  <c r="G169" i="4"/>
  <c r="K169" i="4"/>
  <c r="O169" i="4"/>
  <c r="S169" i="4"/>
  <c r="W169" i="4"/>
  <c r="AA169" i="4"/>
  <c r="AE169" i="4"/>
  <c r="AI169" i="4"/>
  <c r="G168" i="4"/>
  <c r="K168" i="4"/>
  <c r="O168" i="4"/>
  <c r="S168" i="4"/>
  <c r="W168" i="4"/>
  <c r="AA168" i="4"/>
  <c r="AE168" i="4"/>
  <c r="AI168" i="4"/>
  <c r="E7" i="14"/>
  <c r="F7" i="14"/>
  <c r="E8" i="14"/>
  <c r="M8" i="14" s="1"/>
  <c r="F8" i="14"/>
  <c r="J8" i="14" s="1"/>
  <c r="E9" i="14"/>
  <c r="F9" i="14"/>
  <c r="E10" i="14"/>
  <c r="F10" i="14"/>
  <c r="E11" i="14"/>
  <c r="F11" i="14"/>
  <c r="E12" i="14"/>
  <c r="F12" i="14"/>
  <c r="E13" i="14"/>
  <c r="F13" i="14"/>
  <c r="E14" i="14"/>
  <c r="F14" i="14"/>
  <c r="E15" i="14"/>
  <c r="F15" i="14"/>
  <c r="E16" i="14"/>
  <c r="F16" i="14"/>
  <c r="E17" i="14"/>
  <c r="I17" i="14" s="1"/>
  <c r="F17" i="14"/>
  <c r="J17" i="14" s="1"/>
  <c r="E18" i="14"/>
  <c r="F18" i="14"/>
  <c r="E19" i="14"/>
  <c r="F19" i="14"/>
  <c r="E20" i="14"/>
  <c r="F20" i="14"/>
  <c r="E21" i="14"/>
  <c r="I21" i="14" s="1"/>
  <c r="F21" i="14"/>
  <c r="J21" i="14" s="1"/>
  <c r="E22" i="14"/>
  <c r="F22" i="14"/>
  <c r="E23" i="14"/>
  <c r="F23" i="14"/>
  <c r="E24" i="14"/>
  <c r="F24" i="14"/>
  <c r="E25" i="14"/>
  <c r="F25" i="14"/>
  <c r="E26" i="14"/>
  <c r="F26" i="14"/>
  <c r="E27" i="14"/>
  <c r="F27" i="14"/>
  <c r="E28" i="14"/>
  <c r="M28" i="14" s="1"/>
  <c r="F28" i="14"/>
  <c r="E29" i="14"/>
  <c r="M29" i="14" s="1"/>
  <c r="F29" i="14"/>
  <c r="E30" i="14"/>
  <c r="Q30" i="14" s="1"/>
  <c r="F30" i="14"/>
  <c r="E31" i="14"/>
  <c r="Q31" i="14" s="1"/>
  <c r="F31" i="14"/>
  <c r="E32" i="14"/>
  <c r="F32" i="14"/>
  <c r="E33" i="14"/>
  <c r="I33" i="14" s="1"/>
  <c r="F33" i="14"/>
  <c r="J33" i="14" s="1"/>
  <c r="E34" i="14"/>
  <c r="F34" i="14"/>
  <c r="E35" i="14"/>
  <c r="F35" i="14"/>
  <c r="E36" i="14"/>
  <c r="F36" i="14"/>
  <c r="E37" i="14"/>
  <c r="I37" i="14" s="1"/>
  <c r="F37" i="14"/>
  <c r="J37" i="14" s="1"/>
  <c r="E38" i="14"/>
  <c r="F38" i="14"/>
  <c r="E39" i="14"/>
  <c r="F39" i="14"/>
  <c r="E40" i="14"/>
  <c r="F40" i="14"/>
  <c r="E41" i="14"/>
  <c r="F41" i="14"/>
  <c r="E42" i="14"/>
  <c r="F42" i="14"/>
  <c r="E43" i="14"/>
  <c r="F43" i="14"/>
  <c r="E44" i="14"/>
  <c r="M44" i="14" s="1"/>
  <c r="F44" i="14"/>
  <c r="E45" i="14"/>
  <c r="M45" i="14" s="1"/>
  <c r="F45" i="14"/>
  <c r="E46" i="14"/>
  <c r="F46" i="14"/>
  <c r="E47" i="14"/>
  <c r="F47" i="14"/>
  <c r="E48" i="14"/>
  <c r="F48" i="14"/>
  <c r="E49" i="14"/>
  <c r="I49" i="14" s="1"/>
  <c r="F49" i="14"/>
  <c r="J49" i="14" s="1"/>
  <c r="E50" i="14"/>
  <c r="F50" i="14"/>
  <c r="E51" i="14"/>
  <c r="F51" i="14"/>
  <c r="E52" i="14"/>
  <c r="F52" i="14"/>
  <c r="E53" i="14"/>
  <c r="I53" i="14" s="1"/>
  <c r="F53" i="14"/>
  <c r="J53" i="14" s="1"/>
  <c r="E54" i="14"/>
  <c r="M54" i="14" s="1"/>
  <c r="F54" i="14"/>
  <c r="E55" i="14"/>
  <c r="M55" i="14" s="1"/>
  <c r="F55" i="14"/>
  <c r="E56" i="14"/>
  <c r="F56" i="14"/>
  <c r="E57" i="14"/>
  <c r="F57" i="14"/>
  <c r="E58" i="14"/>
  <c r="F58" i="14"/>
  <c r="E59" i="14"/>
  <c r="F59" i="14"/>
  <c r="E60" i="14"/>
  <c r="F60" i="14"/>
  <c r="E61" i="14"/>
  <c r="F61" i="14"/>
  <c r="E62" i="14"/>
  <c r="F62" i="14"/>
  <c r="E63" i="14"/>
  <c r="F63" i="14"/>
  <c r="E64" i="14"/>
  <c r="F64" i="14"/>
  <c r="E65" i="14"/>
  <c r="I65" i="14" s="1"/>
  <c r="F65" i="14"/>
  <c r="J65" i="14" s="1"/>
  <c r="E66" i="14"/>
  <c r="F66" i="14"/>
  <c r="V66" i="14" s="1"/>
  <c r="E67" i="14"/>
  <c r="F67" i="14"/>
  <c r="E68" i="14"/>
  <c r="M68" i="14" s="1"/>
  <c r="F68" i="14"/>
  <c r="N68" i="14" s="1"/>
  <c r="E69" i="14"/>
  <c r="I69" i="14" s="1"/>
  <c r="F69" i="14"/>
  <c r="J69" i="14" s="1"/>
  <c r="E70" i="14"/>
  <c r="F70" i="14"/>
  <c r="V70" i="14" s="1"/>
  <c r="E71" i="14"/>
  <c r="F71" i="14"/>
  <c r="E72" i="14"/>
  <c r="F72" i="14"/>
  <c r="E73" i="14"/>
  <c r="F73" i="14"/>
  <c r="E74" i="14"/>
  <c r="M74" i="14" s="1"/>
  <c r="F74" i="14"/>
  <c r="E75" i="14"/>
  <c r="M75" i="14" s="1"/>
  <c r="F75" i="14"/>
  <c r="E76" i="14"/>
  <c r="F76" i="14"/>
  <c r="E77" i="14"/>
  <c r="F77" i="14"/>
  <c r="J77" i="14" s="1"/>
  <c r="E78" i="14"/>
  <c r="Q78" i="14" s="1"/>
  <c r="F78" i="14"/>
  <c r="E79" i="14"/>
  <c r="Q79" i="14" s="1"/>
  <c r="F79" i="14"/>
  <c r="E80" i="14"/>
  <c r="F80" i="14"/>
  <c r="N80" i="14" s="1"/>
  <c r="E81" i="14"/>
  <c r="I81" i="14" s="1"/>
  <c r="F81" i="14"/>
  <c r="J81" i="14" s="1"/>
  <c r="E82" i="14"/>
  <c r="F82" i="14"/>
  <c r="E83" i="14"/>
  <c r="F83" i="14"/>
  <c r="E84" i="14"/>
  <c r="F84" i="14"/>
  <c r="E85" i="14"/>
  <c r="I85" i="14" s="1"/>
  <c r="F85" i="14"/>
  <c r="J85" i="14" s="1"/>
  <c r="E86" i="14"/>
  <c r="F86" i="14"/>
  <c r="E87" i="14"/>
  <c r="F87" i="14"/>
  <c r="E88" i="14"/>
  <c r="F88" i="14"/>
  <c r="E89" i="14"/>
  <c r="F89" i="14"/>
  <c r="E90" i="14"/>
  <c r="F90" i="14"/>
  <c r="E91" i="14"/>
  <c r="F91" i="14"/>
  <c r="E92" i="14"/>
  <c r="F92" i="14"/>
  <c r="E93" i="14"/>
  <c r="F93" i="14"/>
  <c r="J93" i="14" s="1"/>
  <c r="E94" i="14"/>
  <c r="Q94" i="14" s="1"/>
  <c r="F94" i="14"/>
  <c r="E95" i="14"/>
  <c r="Q95" i="14" s="1"/>
  <c r="F95" i="14"/>
  <c r="E96" i="14"/>
  <c r="M96" i="14" s="1"/>
  <c r="F96" i="14"/>
  <c r="E97" i="14"/>
  <c r="I97" i="14" s="1"/>
  <c r="F97" i="14"/>
  <c r="J97" i="14" s="1"/>
  <c r="E98" i="14"/>
  <c r="F98" i="14"/>
  <c r="E99" i="14"/>
  <c r="F99" i="14"/>
  <c r="E100" i="14"/>
  <c r="M100" i="14" s="1"/>
  <c r="F100" i="14"/>
  <c r="N100" i="14" s="1"/>
  <c r="E101" i="14"/>
  <c r="I101" i="14" s="1"/>
  <c r="F101" i="14"/>
  <c r="J101" i="14" s="1"/>
  <c r="E102" i="14"/>
  <c r="F102" i="14"/>
  <c r="E103" i="14"/>
  <c r="F103" i="14"/>
  <c r="E104" i="14"/>
  <c r="F104" i="14"/>
  <c r="Z104" i="14" s="1"/>
  <c r="E105" i="14"/>
  <c r="F105" i="14"/>
  <c r="E106" i="14"/>
  <c r="F106" i="14"/>
  <c r="E107" i="14"/>
  <c r="F107" i="14"/>
  <c r="E108" i="14"/>
  <c r="F108" i="14"/>
  <c r="E109" i="14"/>
  <c r="F109" i="14"/>
  <c r="N109" i="14" s="1"/>
  <c r="E110" i="14"/>
  <c r="F110" i="14"/>
  <c r="E111" i="14"/>
  <c r="F111" i="14"/>
  <c r="E112" i="14"/>
  <c r="F112" i="14"/>
  <c r="E113" i="14"/>
  <c r="I113" i="14" s="1"/>
  <c r="F113" i="14"/>
  <c r="N113" i="14" s="1"/>
  <c r="E114" i="14"/>
  <c r="M114" i="14" s="1"/>
  <c r="F114" i="14"/>
  <c r="E115" i="14"/>
  <c r="F115" i="14"/>
  <c r="E116" i="14"/>
  <c r="F116" i="14"/>
  <c r="E117" i="14"/>
  <c r="I117" i="14" s="1"/>
  <c r="F117" i="14"/>
  <c r="J117" i="14" s="1"/>
  <c r="E118" i="14"/>
  <c r="M118" i="14" s="1"/>
  <c r="F118" i="14"/>
  <c r="E119" i="14"/>
  <c r="M119" i="14" s="1"/>
  <c r="F119" i="14"/>
  <c r="E120" i="14"/>
  <c r="F120" i="14"/>
  <c r="E121" i="14"/>
  <c r="F121" i="14"/>
  <c r="E122" i="14"/>
  <c r="F122" i="14"/>
  <c r="E123" i="14"/>
  <c r="F123" i="14"/>
  <c r="E124" i="14"/>
  <c r="I124" i="14" s="1"/>
  <c r="F124" i="14"/>
  <c r="E125" i="14"/>
  <c r="I125" i="14" s="1"/>
  <c r="F125" i="14"/>
  <c r="J125" i="14" s="1"/>
  <c r="E126" i="14"/>
  <c r="F126" i="14"/>
  <c r="E127" i="14"/>
  <c r="Q127" i="14" s="1"/>
  <c r="F127" i="14"/>
  <c r="E128" i="14"/>
  <c r="I128" i="14" s="1"/>
  <c r="F128" i="14"/>
  <c r="E129" i="14"/>
  <c r="I129" i="14" s="1"/>
  <c r="F129" i="14"/>
  <c r="J129" i="14" s="1"/>
  <c r="E130" i="14"/>
  <c r="F130" i="14"/>
  <c r="E131" i="14"/>
  <c r="M131" i="14" s="1"/>
  <c r="F131" i="14"/>
  <c r="E132" i="14"/>
  <c r="F132" i="14"/>
  <c r="E133" i="14"/>
  <c r="F133" i="14"/>
  <c r="E134" i="14"/>
  <c r="F134" i="14"/>
  <c r="E135" i="14"/>
  <c r="M135" i="14" s="1"/>
  <c r="F135" i="14"/>
  <c r="E136" i="14"/>
  <c r="I136" i="14" s="1"/>
  <c r="F136" i="14"/>
  <c r="E137" i="14"/>
  <c r="I137" i="14" s="1"/>
  <c r="F137" i="14"/>
  <c r="J137" i="14" s="1"/>
  <c r="E138" i="14"/>
  <c r="F138" i="14"/>
  <c r="E139" i="14"/>
  <c r="F139" i="14"/>
  <c r="E140" i="14"/>
  <c r="I140" i="14" s="1"/>
  <c r="F140" i="14"/>
  <c r="E141" i="14"/>
  <c r="I141" i="14" s="1"/>
  <c r="F141" i="14"/>
  <c r="E142" i="14"/>
  <c r="Q142" i="14" s="1"/>
  <c r="F142" i="14"/>
  <c r="E143" i="14"/>
  <c r="Q143" i="14" s="1"/>
  <c r="F143" i="14"/>
  <c r="E144" i="14"/>
  <c r="I144" i="14" s="1"/>
  <c r="F144" i="14"/>
  <c r="E145" i="14"/>
  <c r="F145" i="14"/>
  <c r="J145" i="14" s="1"/>
  <c r="E146" i="14"/>
  <c r="F146" i="14"/>
  <c r="E147" i="14"/>
  <c r="M147" i="14" s="1"/>
  <c r="F147" i="14"/>
  <c r="E148" i="14"/>
  <c r="I148" i="14" s="1"/>
  <c r="F148" i="14"/>
  <c r="E149" i="14"/>
  <c r="I149" i="14" s="1"/>
  <c r="F149" i="14"/>
  <c r="J149" i="14" s="1"/>
  <c r="E150" i="14"/>
  <c r="F150" i="14"/>
  <c r="E151" i="14"/>
  <c r="M151" i="14" s="1"/>
  <c r="F151" i="14"/>
  <c r="E152" i="14"/>
  <c r="F152" i="14"/>
  <c r="E153" i="14"/>
  <c r="F153" i="14"/>
  <c r="J153" i="14" s="1"/>
  <c r="E154" i="14"/>
  <c r="F154" i="14"/>
  <c r="E155" i="14"/>
  <c r="I155" i="14" s="1"/>
  <c r="F155" i="14"/>
  <c r="E156" i="14"/>
  <c r="I156" i="14" s="1"/>
  <c r="F156" i="14"/>
  <c r="J156" i="14" s="1"/>
  <c r="E157" i="14"/>
  <c r="I157" i="14" s="1"/>
  <c r="F157" i="14"/>
  <c r="E158" i="14"/>
  <c r="Q158" i="14" s="1"/>
  <c r="F158" i="14"/>
  <c r="E159" i="14"/>
  <c r="Q159" i="14" s="1"/>
  <c r="F159" i="14"/>
  <c r="E160" i="14"/>
  <c r="U160" i="14" s="1"/>
  <c r="F160" i="14"/>
  <c r="J160" i="14" s="1"/>
  <c r="E161" i="14"/>
  <c r="U161" i="14" s="1"/>
  <c r="F161" i="14"/>
  <c r="J161" i="14" s="1"/>
  <c r="E162" i="14"/>
  <c r="F162" i="14"/>
  <c r="E163" i="14"/>
  <c r="M163" i="14" s="1"/>
  <c r="F163" i="14"/>
  <c r="E164" i="14"/>
  <c r="I164" i="14" s="1"/>
  <c r="F164" i="14"/>
  <c r="Z164" i="14" s="1"/>
  <c r="E165" i="14"/>
  <c r="I165" i="14" s="1"/>
  <c r="F165" i="14"/>
  <c r="J165" i="14" s="1"/>
  <c r="E166" i="14"/>
  <c r="AG166" i="14" s="1"/>
  <c r="F166" i="14"/>
  <c r="AL166" i="14" s="1"/>
  <c r="E167" i="14"/>
  <c r="AK167" i="14" s="1"/>
  <c r="F167" i="14"/>
  <c r="AL167" i="14" s="1"/>
  <c r="F6" i="14"/>
  <c r="J6" i="14" s="1"/>
  <c r="E6" i="14"/>
  <c r="F7" i="13"/>
  <c r="F8" i="13"/>
  <c r="F9" i="13"/>
  <c r="F10" i="13"/>
  <c r="J10" i="13" s="1"/>
  <c r="F11" i="13"/>
  <c r="F12" i="13"/>
  <c r="J12" i="13" s="1"/>
  <c r="F13" i="13"/>
  <c r="F14" i="13"/>
  <c r="F15" i="13"/>
  <c r="F16" i="13"/>
  <c r="F17" i="13"/>
  <c r="F18" i="13"/>
  <c r="J18" i="13" s="1"/>
  <c r="F19" i="13"/>
  <c r="F20" i="13"/>
  <c r="J20" i="13" s="1"/>
  <c r="F21" i="13"/>
  <c r="F22" i="13"/>
  <c r="F23" i="13"/>
  <c r="F24" i="13"/>
  <c r="F25" i="13"/>
  <c r="F26" i="13"/>
  <c r="J26" i="13" s="1"/>
  <c r="F27" i="13"/>
  <c r="F28" i="13"/>
  <c r="F29" i="13"/>
  <c r="F30" i="13"/>
  <c r="F31" i="13"/>
  <c r="F32" i="13"/>
  <c r="F33" i="13"/>
  <c r="F34" i="13"/>
  <c r="F35" i="13"/>
  <c r="F36" i="13"/>
  <c r="F37" i="13"/>
  <c r="F38" i="13"/>
  <c r="F39" i="13"/>
  <c r="F40" i="13"/>
  <c r="F41" i="13"/>
  <c r="F42" i="13"/>
  <c r="J42" i="13" s="1"/>
  <c r="F43" i="13"/>
  <c r="F44" i="13"/>
  <c r="F45" i="13"/>
  <c r="F46" i="13"/>
  <c r="F47" i="13"/>
  <c r="F48" i="13"/>
  <c r="F49" i="13"/>
  <c r="F50" i="13"/>
  <c r="J50" i="13" s="1"/>
  <c r="F51" i="13"/>
  <c r="N51" i="13" s="1"/>
  <c r="F52" i="13"/>
  <c r="J52" i="13" s="1"/>
  <c r="F53" i="13"/>
  <c r="N53" i="13" s="1"/>
  <c r="F54" i="13"/>
  <c r="F55" i="13"/>
  <c r="F56" i="13"/>
  <c r="F57" i="13"/>
  <c r="F58" i="13"/>
  <c r="J58" i="13" s="1"/>
  <c r="F59" i="13"/>
  <c r="F60" i="13"/>
  <c r="F61" i="13"/>
  <c r="F62" i="13"/>
  <c r="F63" i="13"/>
  <c r="F64" i="13"/>
  <c r="F65" i="13"/>
  <c r="F66" i="13"/>
  <c r="F67" i="13"/>
  <c r="F68" i="13"/>
  <c r="F69" i="13"/>
  <c r="F70" i="13"/>
  <c r="F71" i="13"/>
  <c r="F72" i="13"/>
  <c r="F73" i="13"/>
  <c r="F74" i="13"/>
  <c r="J74" i="13" s="1"/>
  <c r="F75" i="13"/>
  <c r="Z75" i="13" s="1"/>
  <c r="F76" i="13"/>
  <c r="J76" i="13" s="1"/>
  <c r="F77" i="13"/>
  <c r="F78" i="13"/>
  <c r="J78" i="13" s="1"/>
  <c r="F79" i="13"/>
  <c r="F80" i="13"/>
  <c r="F81" i="13"/>
  <c r="F82" i="13"/>
  <c r="F83" i="13"/>
  <c r="F84" i="13"/>
  <c r="F85" i="13"/>
  <c r="F86" i="13"/>
  <c r="F87" i="13"/>
  <c r="F88" i="13"/>
  <c r="F89" i="13"/>
  <c r="J89" i="13" s="1"/>
  <c r="F90" i="13"/>
  <c r="J90" i="13" s="1"/>
  <c r="F91" i="13"/>
  <c r="F92" i="13"/>
  <c r="R92" i="13" s="1"/>
  <c r="F93" i="13"/>
  <c r="F94" i="13"/>
  <c r="F95" i="13"/>
  <c r="F96" i="13"/>
  <c r="F97" i="13"/>
  <c r="J97" i="13" s="1"/>
  <c r="F98" i="13"/>
  <c r="J98" i="13" s="1"/>
  <c r="F99" i="13"/>
  <c r="F100" i="13"/>
  <c r="J100" i="13" s="1"/>
  <c r="F101" i="13"/>
  <c r="F102" i="13"/>
  <c r="F103" i="13"/>
  <c r="F104" i="13"/>
  <c r="F105" i="13"/>
  <c r="F106" i="13"/>
  <c r="F107" i="13"/>
  <c r="F108" i="13"/>
  <c r="F109" i="13"/>
  <c r="F110" i="13"/>
  <c r="F111" i="13"/>
  <c r="F112" i="13"/>
  <c r="J112" i="13" s="1"/>
  <c r="F113" i="13"/>
  <c r="J113" i="13" s="1"/>
  <c r="F114" i="13"/>
  <c r="F115" i="13"/>
  <c r="F116" i="13"/>
  <c r="F117" i="13"/>
  <c r="F118" i="13"/>
  <c r="F119" i="13"/>
  <c r="F120" i="13"/>
  <c r="J120" i="13" s="1"/>
  <c r="F121" i="13"/>
  <c r="AD121" i="13" s="1"/>
  <c r="F122" i="13"/>
  <c r="J122" i="13" s="1"/>
  <c r="F123" i="13"/>
  <c r="F124" i="13"/>
  <c r="F125" i="13"/>
  <c r="F126" i="13"/>
  <c r="F127" i="13"/>
  <c r="F128" i="13"/>
  <c r="J128" i="13" s="1"/>
  <c r="F129" i="13"/>
  <c r="J129" i="13" s="1"/>
  <c r="F130" i="13"/>
  <c r="Z130" i="13" s="1"/>
  <c r="F131" i="13"/>
  <c r="J131" i="13" s="1"/>
  <c r="F132" i="13"/>
  <c r="R132" i="13" s="1"/>
  <c r="F133" i="13"/>
  <c r="F134" i="13"/>
  <c r="F135" i="13"/>
  <c r="F136" i="13"/>
  <c r="J136" i="13" s="1"/>
  <c r="F137" i="13"/>
  <c r="J137" i="13" s="1"/>
  <c r="F138" i="13"/>
  <c r="J138" i="13" s="1"/>
  <c r="F139" i="13"/>
  <c r="J139" i="13" s="1"/>
  <c r="F140" i="13"/>
  <c r="J140" i="13" s="1"/>
  <c r="F141" i="13"/>
  <c r="F142" i="13"/>
  <c r="F143" i="13"/>
  <c r="F144" i="13"/>
  <c r="J144" i="13" s="1"/>
  <c r="F145" i="13"/>
  <c r="J145" i="13" s="1"/>
  <c r="F146" i="13"/>
  <c r="J146" i="13" s="1"/>
  <c r="F147" i="13"/>
  <c r="J147" i="13" s="1"/>
  <c r="F148" i="13"/>
  <c r="J148" i="13" s="1"/>
  <c r="F149" i="13"/>
  <c r="F150" i="13"/>
  <c r="J150" i="13" s="1"/>
  <c r="F151" i="13"/>
  <c r="F152" i="13"/>
  <c r="J152" i="13" s="1"/>
  <c r="F153" i="13"/>
  <c r="J153" i="13" s="1"/>
  <c r="F154" i="13"/>
  <c r="J154" i="13" s="1"/>
  <c r="F155" i="13"/>
  <c r="J155" i="13" s="1"/>
  <c r="F156" i="13"/>
  <c r="J156" i="13" s="1"/>
  <c r="F157" i="13"/>
  <c r="F158" i="13"/>
  <c r="J158" i="13" s="1"/>
  <c r="F159" i="13"/>
  <c r="J159" i="13" s="1"/>
  <c r="F160" i="13"/>
  <c r="F161" i="13"/>
  <c r="F162" i="13"/>
  <c r="F163" i="13"/>
  <c r="F164" i="13"/>
  <c r="F165" i="13"/>
  <c r="F166" i="13"/>
  <c r="J166" i="13" s="1"/>
  <c r="F167" i="13"/>
  <c r="AD167" i="13" s="1"/>
  <c r="F6" i="13"/>
  <c r="N6" i="13" s="1"/>
  <c r="E7" i="13"/>
  <c r="E8" i="13"/>
  <c r="E9" i="13"/>
  <c r="E10" i="13"/>
  <c r="E11" i="13"/>
  <c r="E12" i="13"/>
  <c r="M12" i="13" s="1"/>
  <c r="E13" i="13"/>
  <c r="E14" i="13"/>
  <c r="E15" i="13"/>
  <c r="M15" i="13" s="1"/>
  <c r="E16" i="13"/>
  <c r="E17" i="13"/>
  <c r="E18" i="13"/>
  <c r="U18" i="13" s="1"/>
  <c r="E19" i="13"/>
  <c r="I19" i="13" s="1"/>
  <c r="E20" i="13"/>
  <c r="E21" i="13"/>
  <c r="E22" i="13"/>
  <c r="E23" i="13"/>
  <c r="M23" i="13" s="1"/>
  <c r="E24" i="13"/>
  <c r="E25" i="13"/>
  <c r="E26" i="13"/>
  <c r="E27" i="13"/>
  <c r="I27" i="13" s="1"/>
  <c r="E28" i="13"/>
  <c r="E29" i="13"/>
  <c r="E30" i="13"/>
  <c r="E31" i="13"/>
  <c r="E32" i="13"/>
  <c r="E33" i="13"/>
  <c r="E34" i="13"/>
  <c r="E35" i="13"/>
  <c r="E36" i="13"/>
  <c r="E37" i="13"/>
  <c r="E38" i="13"/>
  <c r="Q38" i="13" s="1"/>
  <c r="E39" i="13"/>
  <c r="E40" i="13"/>
  <c r="E41" i="13"/>
  <c r="E42" i="13"/>
  <c r="E43" i="13"/>
  <c r="E44" i="13"/>
  <c r="E45" i="13"/>
  <c r="E46" i="13"/>
  <c r="Q46" i="13" s="1"/>
  <c r="E47" i="13"/>
  <c r="E48" i="13"/>
  <c r="E49" i="13"/>
  <c r="Q49" i="13" s="1"/>
  <c r="E50" i="13"/>
  <c r="E51" i="13"/>
  <c r="I51" i="13" s="1"/>
  <c r="E52" i="13"/>
  <c r="E53" i="13"/>
  <c r="E54" i="13"/>
  <c r="E55" i="13"/>
  <c r="E56" i="13"/>
  <c r="E57" i="13"/>
  <c r="Q57" i="13" s="1"/>
  <c r="E58" i="13"/>
  <c r="E59" i="13"/>
  <c r="I59" i="13" s="1"/>
  <c r="E60" i="13"/>
  <c r="E61" i="13"/>
  <c r="E62" i="13"/>
  <c r="E63" i="13"/>
  <c r="E64" i="13"/>
  <c r="E65" i="13"/>
  <c r="E66" i="13"/>
  <c r="E67" i="13"/>
  <c r="E68" i="13"/>
  <c r="E69" i="13"/>
  <c r="E70" i="13"/>
  <c r="Q70" i="13" s="1"/>
  <c r="E71" i="13"/>
  <c r="E72" i="13"/>
  <c r="E73" i="13"/>
  <c r="E74" i="13"/>
  <c r="E75" i="13"/>
  <c r="E76" i="13"/>
  <c r="E77" i="13"/>
  <c r="E78" i="13"/>
  <c r="Q78" i="13" s="1"/>
  <c r="E79" i="13"/>
  <c r="E80" i="13"/>
  <c r="E81" i="13"/>
  <c r="Q81" i="13" s="1"/>
  <c r="E82" i="13"/>
  <c r="E83" i="13"/>
  <c r="I83" i="13" s="1"/>
  <c r="E84" i="13"/>
  <c r="E85" i="13"/>
  <c r="E86" i="13"/>
  <c r="E87" i="13"/>
  <c r="E88" i="13"/>
  <c r="E89" i="13"/>
  <c r="Q89" i="13" s="1"/>
  <c r="E90" i="13"/>
  <c r="E91" i="13"/>
  <c r="I91" i="13" s="1"/>
  <c r="E92" i="13"/>
  <c r="E93" i="13"/>
  <c r="E94" i="13"/>
  <c r="E95" i="13"/>
  <c r="M95" i="13" s="1"/>
  <c r="E96" i="13"/>
  <c r="M96" i="13" s="1"/>
  <c r="E97" i="13"/>
  <c r="E98" i="13"/>
  <c r="E99" i="13"/>
  <c r="M99" i="13" s="1"/>
  <c r="E100" i="13"/>
  <c r="E101" i="13"/>
  <c r="E102" i="13"/>
  <c r="E103" i="13"/>
  <c r="E104" i="13"/>
  <c r="E105" i="13"/>
  <c r="E106" i="13"/>
  <c r="E107" i="13"/>
  <c r="E108" i="13"/>
  <c r="E109" i="13"/>
  <c r="E110" i="13"/>
  <c r="Q110" i="13" s="1"/>
  <c r="E111" i="13"/>
  <c r="M111" i="13" s="1"/>
  <c r="E112" i="13"/>
  <c r="M112" i="13" s="1"/>
  <c r="E113" i="13"/>
  <c r="E114" i="13"/>
  <c r="E115" i="13"/>
  <c r="I115" i="13" s="1"/>
  <c r="E116" i="13"/>
  <c r="E117" i="13"/>
  <c r="E118" i="13"/>
  <c r="E119" i="13"/>
  <c r="E120" i="13"/>
  <c r="E121" i="13"/>
  <c r="E122" i="13"/>
  <c r="E123" i="13"/>
  <c r="I123" i="13" s="1"/>
  <c r="E124" i="13"/>
  <c r="E125" i="13"/>
  <c r="E126" i="13"/>
  <c r="E127" i="13"/>
  <c r="M127" i="13" s="1"/>
  <c r="E128" i="13"/>
  <c r="M128" i="13" s="1"/>
  <c r="E129" i="13"/>
  <c r="E130" i="13"/>
  <c r="E131" i="13"/>
  <c r="M131" i="13" s="1"/>
  <c r="E132" i="13"/>
  <c r="E133" i="13"/>
  <c r="E134" i="13"/>
  <c r="Q134" i="13" s="1"/>
  <c r="E135" i="13"/>
  <c r="E136" i="13"/>
  <c r="E137" i="13"/>
  <c r="E138" i="13"/>
  <c r="E139" i="13"/>
  <c r="E140" i="13"/>
  <c r="E141" i="13"/>
  <c r="E142" i="13"/>
  <c r="Q142" i="13" s="1"/>
  <c r="E143" i="13"/>
  <c r="M143" i="13" s="1"/>
  <c r="E144" i="13"/>
  <c r="M144" i="13" s="1"/>
  <c r="E145" i="13"/>
  <c r="E146" i="13"/>
  <c r="E147" i="13"/>
  <c r="I147" i="13" s="1"/>
  <c r="E148" i="13"/>
  <c r="E149" i="13"/>
  <c r="E150" i="13"/>
  <c r="E151" i="13"/>
  <c r="E152" i="13"/>
  <c r="E153" i="13"/>
  <c r="E154" i="13"/>
  <c r="E155" i="13"/>
  <c r="I155" i="13" s="1"/>
  <c r="E156" i="13"/>
  <c r="E157" i="13"/>
  <c r="E158" i="13"/>
  <c r="E159" i="13"/>
  <c r="M159" i="13" s="1"/>
  <c r="E160" i="13"/>
  <c r="M160" i="13" s="1"/>
  <c r="E161" i="13"/>
  <c r="E162" i="13"/>
  <c r="E163" i="13"/>
  <c r="U163" i="13" s="1"/>
  <c r="E164" i="13"/>
  <c r="E165" i="13"/>
  <c r="E166" i="13"/>
  <c r="Q166" i="13" s="1"/>
  <c r="E167" i="13"/>
  <c r="AC167" i="13" s="1"/>
  <c r="E6" i="13"/>
  <c r="F7" i="4"/>
  <c r="F8" i="4"/>
  <c r="F9" i="4"/>
  <c r="F10" i="4"/>
  <c r="F11" i="4"/>
  <c r="F12" i="4"/>
  <c r="N12" i="4" s="1"/>
  <c r="F13" i="4"/>
  <c r="F14" i="4"/>
  <c r="F15" i="4"/>
  <c r="R15" i="4" s="1"/>
  <c r="F16" i="4"/>
  <c r="F17" i="4"/>
  <c r="V17" i="4" s="1"/>
  <c r="F18" i="4"/>
  <c r="F19" i="4"/>
  <c r="F20" i="4"/>
  <c r="F21" i="4"/>
  <c r="N21" i="4" s="1"/>
  <c r="F22" i="4"/>
  <c r="R22" i="4" s="1"/>
  <c r="F23" i="4"/>
  <c r="F24" i="4"/>
  <c r="F25" i="4"/>
  <c r="F26" i="4"/>
  <c r="F27" i="4"/>
  <c r="N27" i="4" s="1"/>
  <c r="F28" i="4"/>
  <c r="F29" i="4"/>
  <c r="J29" i="4" s="1"/>
  <c r="F30" i="4"/>
  <c r="F31" i="4"/>
  <c r="J31" i="4" s="1"/>
  <c r="F32" i="4"/>
  <c r="F33" i="4"/>
  <c r="F34" i="4"/>
  <c r="F35" i="4"/>
  <c r="N35" i="4" s="1"/>
  <c r="F36" i="4"/>
  <c r="N36" i="4" s="1"/>
  <c r="F37" i="4"/>
  <c r="J37" i="4" s="1"/>
  <c r="F38" i="4"/>
  <c r="R38" i="4" s="1"/>
  <c r="F39" i="4"/>
  <c r="F40" i="4"/>
  <c r="F41" i="4"/>
  <c r="F42" i="4"/>
  <c r="F43" i="4"/>
  <c r="F44" i="4"/>
  <c r="N44" i="4" s="1"/>
  <c r="F45" i="4"/>
  <c r="N45" i="4" s="1"/>
  <c r="F46" i="4"/>
  <c r="F47" i="4"/>
  <c r="F48" i="4"/>
  <c r="F49" i="4"/>
  <c r="F50" i="4"/>
  <c r="R50" i="4" s="1"/>
  <c r="F51" i="4"/>
  <c r="F52" i="4"/>
  <c r="F53" i="4"/>
  <c r="J53" i="4" s="1"/>
  <c r="F54" i="4"/>
  <c r="F55" i="4"/>
  <c r="F56" i="4"/>
  <c r="F57" i="4"/>
  <c r="F58" i="4"/>
  <c r="F59" i="4"/>
  <c r="N59" i="4" s="1"/>
  <c r="F60" i="4"/>
  <c r="F61" i="4"/>
  <c r="J61" i="4" s="1"/>
  <c r="F62" i="4"/>
  <c r="F63" i="4"/>
  <c r="J63" i="4" s="1"/>
  <c r="F64" i="4"/>
  <c r="F65" i="4"/>
  <c r="F66" i="4"/>
  <c r="F67" i="4"/>
  <c r="N67" i="4" s="1"/>
  <c r="F68" i="4"/>
  <c r="F69" i="4"/>
  <c r="J69" i="4" s="1"/>
  <c r="F70" i="4"/>
  <c r="F71" i="4"/>
  <c r="F72" i="4"/>
  <c r="F73" i="4"/>
  <c r="F74" i="4"/>
  <c r="F75" i="4"/>
  <c r="F76" i="4"/>
  <c r="N76" i="4" s="1"/>
  <c r="F77" i="4"/>
  <c r="N77" i="4" s="1"/>
  <c r="F78" i="4"/>
  <c r="F79" i="4"/>
  <c r="F80" i="4"/>
  <c r="F81" i="4"/>
  <c r="V81" i="4" s="1"/>
  <c r="F82" i="4"/>
  <c r="F83" i="4"/>
  <c r="F84" i="4"/>
  <c r="F85" i="4"/>
  <c r="N85" i="4" s="1"/>
  <c r="F86" i="4"/>
  <c r="R86" i="4" s="1"/>
  <c r="F87" i="4"/>
  <c r="F88" i="4"/>
  <c r="F89" i="4"/>
  <c r="F90" i="4"/>
  <c r="F91" i="4"/>
  <c r="N91" i="4" s="1"/>
  <c r="F92" i="4"/>
  <c r="F93" i="4"/>
  <c r="J93" i="4" s="1"/>
  <c r="F94" i="4"/>
  <c r="F95" i="4"/>
  <c r="J95" i="4" s="1"/>
  <c r="F96" i="4"/>
  <c r="F97" i="4"/>
  <c r="F98" i="4"/>
  <c r="R98" i="4" s="1"/>
  <c r="F99" i="4"/>
  <c r="N99" i="4" s="1"/>
  <c r="F100" i="4"/>
  <c r="N100" i="4" s="1"/>
  <c r="F101" i="4"/>
  <c r="J101" i="4" s="1"/>
  <c r="F102" i="4"/>
  <c r="R102" i="4" s="1"/>
  <c r="F103" i="4"/>
  <c r="F104" i="4"/>
  <c r="F105" i="4"/>
  <c r="F106" i="4"/>
  <c r="F107" i="4"/>
  <c r="F108" i="4"/>
  <c r="F109" i="4"/>
  <c r="F110" i="4"/>
  <c r="F111" i="4"/>
  <c r="F112" i="4"/>
  <c r="F113" i="4"/>
  <c r="F114" i="4"/>
  <c r="F115" i="4"/>
  <c r="F116" i="4"/>
  <c r="F117" i="4"/>
  <c r="J117" i="4" s="1"/>
  <c r="F118" i="4"/>
  <c r="F119" i="4"/>
  <c r="F120" i="4"/>
  <c r="F121" i="4"/>
  <c r="F122" i="4"/>
  <c r="F123" i="4"/>
  <c r="F124" i="4"/>
  <c r="F125" i="4"/>
  <c r="J125" i="4" s="1"/>
  <c r="F126" i="4"/>
  <c r="F127" i="4"/>
  <c r="J127" i="4" s="1"/>
  <c r="F128" i="4"/>
  <c r="F129" i="4"/>
  <c r="F130" i="4"/>
  <c r="F131" i="4"/>
  <c r="Z131" i="4" s="1"/>
  <c r="F132" i="4"/>
  <c r="F133" i="4"/>
  <c r="J133" i="4" s="1"/>
  <c r="F134" i="4"/>
  <c r="F135" i="4"/>
  <c r="F136" i="4"/>
  <c r="F137" i="4"/>
  <c r="F138" i="4"/>
  <c r="F139" i="4"/>
  <c r="F140" i="4"/>
  <c r="F141" i="4"/>
  <c r="F142" i="4"/>
  <c r="F143" i="4"/>
  <c r="F144" i="4"/>
  <c r="F145" i="4"/>
  <c r="F146" i="4"/>
  <c r="F147" i="4"/>
  <c r="F148" i="4"/>
  <c r="F149" i="4"/>
  <c r="J149" i="4" s="1"/>
  <c r="F150" i="4"/>
  <c r="J150" i="4" s="1"/>
  <c r="F151" i="4"/>
  <c r="J151" i="4" s="1"/>
  <c r="F152" i="4"/>
  <c r="F153" i="4"/>
  <c r="F154" i="4"/>
  <c r="F155" i="4"/>
  <c r="F156" i="4"/>
  <c r="F157" i="4"/>
  <c r="J157" i="4" s="1"/>
  <c r="F158" i="4"/>
  <c r="J158" i="4" s="1"/>
  <c r="F159" i="4"/>
  <c r="F160" i="4"/>
  <c r="F161" i="4"/>
  <c r="F162" i="4"/>
  <c r="F163" i="4"/>
  <c r="F164" i="4"/>
  <c r="F165" i="4"/>
  <c r="R165" i="4" s="1"/>
  <c r="F166" i="4"/>
  <c r="R166" i="4" s="1"/>
  <c r="F167" i="4"/>
  <c r="J167" i="4" s="1"/>
  <c r="F6" i="4"/>
  <c r="N6" i="4" s="1"/>
  <c r="E7" i="4"/>
  <c r="E8" i="4"/>
  <c r="E9" i="4"/>
  <c r="M9" i="4" s="1"/>
  <c r="E10" i="4"/>
  <c r="E11" i="4"/>
  <c r="I11" i="4" s="1"/>
  <c r="E12" i="4"/>
  <c r="I12" i="4" s="1"/>
  <c r="E13" i="4"/>
  <c r="I13" i="4" s="1"/>
  <c r="E14" i="4"/>
  <c r="E15" i="4"/>
  <c r="E16" i="4"/>
  <c r="E17" i="4"/>
  <c r="M17" i="4" s="1"/>
  <c r="E18" i="4"/>
  <c r="M18" i="4" s="1"/>
  <c r="E19" i="4"/>
  <c r="I19" i="4" s="1"/>
  <c r="E20" i="4"/>
  <c r="E21" i="4"/>
  <c r="E22" i="4"/>
  <c r="E23" i="4"/>
  <c r="E24" i="4"/>
  <c r="E25" i="4"/>
  <c r="E26" i="4"/>
  <c r="M26" i="4" s="1"/>
  <c r="E27" i="4"/>
  <c r="E28" i="4"/>
  <c r="E29" i="4"/>
  <c r="E30" i="4"/>
  <c r="E31" i="4"/>
  <c r="M31" i="4" s="1"/>
  <c r="E32" i="4"/>
  <c r="E33" i="4"/>
  <c r="E34" i="4"/>
  <c r="E35" i="4"/>
  <c r="I35" i="4" s="1"/>
  <c r="E36" i="4"/>
  <c r="I36" i="4" s="1"/>
  <c r="E37" i="4"/>
  <c r="I37" i="4" s="1"/>
  <c r="E38" i="4"/>
  <c r="E39" i="4"/>
  <c r="E40" i="4"/>
  <c r="E41" i="4"/>
  <c r="M41" i="4" s="1"/>
  <c r="E42" i="4"/>
  <c r="E43" i="4"/>
  <c r="E44" i="4"/>
  <c r="E45" i="4"/>
  <c r="E46" i="4"/>
  <c r="E47" i="4"/>
  <c r="E48" i="4"/>
  <c r="E49" i="4"/>
  <c r="M49" i="4" s="1"/>
  <c r="E50" i="4"/>
  <c r="E51" i="4"/>
  <c r="I51" i="4" s="1"/>
  <c r="E52" i="4"/>
  <c r="I52" i="4" s="1"/>
  <c r="E53" i="4"/>
  <c r="I53" i="4" s="1"/>
  <c r="E54" i="4"/>
  <c r="E55" i="4"/>
  <c r="E56" i="4"/>
  <c r="I56" i="4" s="1"/>
  <c r="E57" i="4"/>
  <c r="I57" i="4" s="1"/>
  <c r="E58" i="4"/>
  <c r="M58" i="4" s="1"/>
  <c r="E59" i="4"/>
  <c r="E60" i="4"/>
  <c r="E61" i="4"/>
  <c r="E62" i="4"/>
  <c r="E63" i="4"/>
  <c r="M63" i="4" s="1"/>
  <c r="E64" i="4"/>
  <c r="I64" i="4" s="1"/>
  <c r="E65" i="4"/>
  <c r="I65" i="4" s="1"/>
  <c r="E66" i="4"/>
  <c r="E67" i="4"/>
  <c r="I67" i="4" s="1"/>
  <c r="E68" i="4"/>
  <c r="I68" i="4" s="1"/>
  <c r="E69" i="4"/>
  <c r="I69" i="4" s="1"/>
  <c r="E70" i="4"/>
  <c r="E71" i="4"/>
  <c r="E72" i="4"/>
  <c r="E73" i="4"/>
  <c r="I73" i="4" s="1"/>
  <c r="E74" i="4"/>
  <c r="E75" i="4"/>
  <c r="E76" i="4"/>
  <c r="E77" i="4"/>
  <c r="E78" i="4"/>
  <c r="E79" i="4"/>
  <c r="E80" i="4"/>
  <c r="I80" i="4" s="1"/>
  <c r="E81" i="4"/>
  <c r="M81" i="4" s="1"/>
  <c r="E82" i="4"/>
  <c r="M82" i="4" s="1"/>
  <c r="E83" i="4"/>
  <c r="E84" i="4"/>
  <c r="E85" i="4"/>
  <c r="E86" i="4"/>
  <c r="E87" i="4"/>
  <c r="E88" i="4"/>
  <c r="I88" i="4" s="1"/>
  <c r="E89" i="4"/>
  <c r="E90" i="4"/>
  <c r="E91" i="4"/>
  <c r="E92" i="4"/>
  <c r="E93" i="4"/>
  <c r="E94" i="4"/>
  <c r="E95" i="4"/>
  <c r="M95" i="4" s="1"/>
  <c r="E96" i="4"/>
  <c r="M96" i="4" s="1"/>
  <c r="E97" i="4"/>
  <c r="E98" i="4"/>
  <c r="E99" i="4"/>
  <c r="E100" i="4"/>
  <c r="E101" i="4"/>
  <c r="E102" i="4"/>
  <c r="E103" i="4"/>
  <c r="E104" i="4"/>
  <c r="M104" i="4" s="1"/>
  <c r="E105" i="4"/>
  <c r="E106" i="4"/>
  <c r="E107" i="4"/>
  <c r="E108" i="4"/>
  <c r="E109" i="4"/>
  <c r="E110" i="4"/>
  <c r="E111" i="4"/>
  <c r="E112" i="4"/>
  <c r="AC112" i="4" s="1"/>
  <c r="E113" i="4"/>
  <c r="M113" i="4" s="1"/>
  <c r="E114" i="4"/>
  <c r="Y114" i="4" s="1"/>
  <c r="E115" i="4"/>
  <c r="E116" i="4"/>
  <c r="M116" i="4" s="1"/>
  <c r="E117" i="4"/>
  <c r="M117" i="4" s="1"/>
  <c r="E118" i="4"/>
  <c r="E119" i="4"/>
  <c r="E120" i="4"/>
  <c r="M120" i="4" s="1"/>
  <c r="E121" i="4"/>
  <c r="E122" i="4"/>
  <c r="E123" i="4"/>
  <c r="E124" i="4"/>
  <c r="E125" i="4"/>
  <c r="E126" i="4"/>
  <c r="E127" i="4"/>
  <c r="E128" i="4"/>
  <c r="E129" i="4"/>
  <c r="M129" i="4" s="1"/>
  <c r="E130" i="4"/>
  <c r="E131" i="4"/>
  <c r="E132" i="4"/>
  <c r="M132" i="4" s="1"/>
  <c r="E133" i="4"/>
  <c r="M133" i="4" s="1"/>
  <c r="E134" i="4"/>
  <c r="E135" i="4"/>
  <c r="E136" i="4"/>
  <c r="M136" i="4" s="1"/>
  <c r="E137" i="4"/>
  <c r="E138" i="4"/>
  <c r="E139" i="4"/>
  <c r="E140" i="4"/>
  <c r="E141" i="4"/>
  <c r="E142" i="4"/>
  <c r="E143" i="4"/>
  <c r="E144" i="4"/>
  <c r="I144" i="4" s="1"/>
  <c r="E145" i="4"/>
  <c r="M145" i="4" s="1"/>
  <c r="E146" i="4"/>
  <c r="Q146" i="4" s="1"/>
  <c r="E147" i="4"/>
  <c r="E148" i="4"/>
  <c r="M148" i="4" s="1"/>
  <c r="E149" i="4"/>
  <c r="M149" i="4" s="1"/>
  <c r="E150" i="4"/>
  <c r="E151" i="4"/>
  <c r="E152" i="4"/>
  <c r="M152" i="4" s="1"/>
  <c r="E153" i="4"/>
  <c r="Q153" i="4" s="1"/>
  <c r="E154" i="4"/>
  <c r="E155" i="4"/>
  <c r="E156" i="4"/>
  <c r="Q156" i="4" s="1"/>
  <c r="E157" i="4"/>
  <c r="E158" i="4"/>
  <c r="E159" i="4"/>
  <c r="E160" i="4"/>
  <c r="M160" i="4" s="1"/>
  <c r="E161" i="4"/>
  <c r="Q161" i="4" s="1"/>
  <c r="E162" i="4"/>
  <c r="Q162" i="4" s="1"/>
  <c r="E163" i="4"/>
  <c r="E164" i="4"/>
  <c r="M164" i="4" s="1"/>
  <c r="E165" i="4"/>
  <c r="M165" i="4" s="1"/>
  <c r="E166" i="4"/>
  <c r="E167" i="4"/>
  <c r="E6" i="4"/>
  <c r="I6" i="4" s="1"/>
  <c r="A14" i="1"/>
  <c r="AI167" i="14"/>
  <c r="AE167" i="14"/>
  <c r="AA167" i="14"/>
  <c r="W167" i="14"/>
  <c r="S167" i="14"/>
  <c r="O167" i="14"/>
  <c r="K167" i="14"/>
  <c r="G167" i="14"/>
  <c r="AI166" i="14"/>
  <c r="AE166" i="14"/>
  <c r="AA166" i="14"/>
  <c r="W166" i="14"/>
  <c r="S166" i="14"/>
  <c r="O166" i="14"/>
  <c r="K166" i="14"/>
  <c r="G166" i="14"/>
  <c r="AI165" i="14"/>
  <c r="AE165" i="14"/>
  <c r="AA165" i="14"/>
  <c r="W165" i="14"/>
  <c r="S165" i="14"/>
  <c r="O165" i="14"/>
  <c r="K165" i="14"/>
  <c r="G165" i="14"/>
  <c r="AI164" i="14"/>
  <c r="AE164" i="14"/>
  <c r="AA164" i="14"/>
  <c r="W164" i="14"/>
  <c r="S164" i="14"/>
  <c r="O164" i="14"/>
  <c r="K164" i="14"/>
  <c r="G164" i="14"/>
  <c r="AI163" i="14"/>
  <c r="AE163" i="14"/>
  <c r="AA163" i="14"/>
  <c r="W163" i="14"/>
  <c r="S163" i="14"/>
  <c r="O163" i="14"/>
  <c r="K163" i="14"/>
  <c r="G163" i="14"/>
  <c r="AI162" i="14"/>
  <c r="AE162" i="14"/>
  <c r="AA162" i="14"/>
  <c r="W162" i="14"/>
  <c r="S162" i="14"/>
  <c r="O162" i="14"/>
  <c r="K162" i="14"/>
  <c r="G162" i="14"/>
  <c r="AI161" i="14"/>
  <c r="AE161" i="14"/>
  <c r="AA161" i="14"/>
  <c r="W161" i="14"/>
  <c r="S161" i="14"/>
  <c r="O161" i="14"/>
  <c r="K161" i="14"/>
  <c r="G161" i="14"/>
  <c r="AI160" i="14"/>
  <c r="AE160" i="14"/>
  <c r="AA160" i="14"/>
  <c r="W160" i="14"/>
  <c r="S160" i="14"/>
  <c r="O160" i="14"/>
  <c r="K160" i="14"/>
  <c r="G160" i="14"/>
  <c r="AI159" i="14"/>
  <c r="AE159" i="14"/>
  <c r="AA159" i="14"/>
  <c r="W159" i="14"/>
  <c r="S159" i="14"/>
  <c r="O159" i="14"/>
  <c r="K159" i="14"/>
  <c r="G159" i="14"/>
  <c r="AI158" i="14"/>
  <c r="AE158" i="14"/>
  <c r="AA158" i="14"/>
  <c r="W158" i="14"/>
  <c r="S158" i="14"/>
  <c r="O158" i="14"/>
  <c r="K158" i="14"/>
  <c r="G158" i="14"/>
  <c r="AI157" i="14"/>
  <c r="AE157" i="14"/>
  <c r="AA157" i="14"/>
  <c r="W157" i="14"/>
  <c r="S157" i="14"/>
  <c r="O157" i="14"/>
  <c r="K157" i="14"/>
  <c r="G157" i="14"/>
  <c r="AI156" i="14"/>
  <c r="AE156" i="14"/>
  <c r="AA156" i="14"/>
  <c r="W156" i="14"/>
  <c r="S156" i="14"/>
  <c r="O156" i="14"/>
  <c r="K156" i="14"/>
  <c r="G156" i="14"/>
  <c r="AI155" i="14"/>
  <c r="AE155" i="14"/>
  <c r="AA155" i="14"/>
  <c r="W155" i="14"/>
  <c r="S155" i="14"/>
  <c r="O155" i="14"/>
  <c r="K155" i="14"/>
  <c r="G155" i="14"/>
  <c r="AI154" i="14"/>
  <c r="AE154" i="14"/>
  <c r="AA154" i="14"/>
  <c r="W154" i="14"/>
  <c r="S154" i="14"/>
  <c r="O154" i="14"/>
  <c r="K154" i="14"/>
  <c r="G154" i="14"/>
  <c r="AI153" i="14"/>
  <c r="AE153" i="14"/>
  <c r="AA153" i="14"/>
  <c r="W153" i="14"/>
  <c r="S153" i="14"/>
  <c r="O153" i="14"/>
  <c r="K153" i="14"/>
  <c r="G153" i="14"/>
  <c r="AI152" i="14"/>
  <c r="AE152" i="14"/>
  <c r="AA152" i="14"/>
  <c r="W152" i="14"/>
  <c r="S152" i="14"/>
  <c r="O152" i="14"/>
  <c r="K152" i="14"/>
  <c r="G152" i="14"/>
  <c r="AI151" i="14"/>
  <c r="AE151" i="14"/>
  <c r="AA151" i="14"/>
  <c r="W151" i="14"/>
  <c r="S151" i="14"/>
  <c r="O151" i="14"/>
  <c r="K151" i="14"/>
  <c r="G151" i="14"/>
  <c r="AI150" i="14"/>
  <c r="AE150" i="14"/>
  <c r="AA150" i="14"/>
  <c r="W150" i="14"/>
  <c r="S150" i="14"/>
  <c r="O150" i="14"/>
  <c r="K150" i="14"/>
  <c r="G150" i="14"/>
  <c r="AI149" i="14"/>
  <c r="AE149" i="14"/>
  <c r="AA149" i="14"/>
  <c r="W149" i="14"/>
  <c r="S149" i="14"/>
  <c r="O149" i="14"/>
  <c r="K149" i="14"/>
  <c r="G149" i="14"/>
  <c r="AI148" i="14"/>
  <c r="AE148" i="14"/>
  <c r="AA148" i="14"/>
  <c r="W148" i="14"/>
  <c r="S148" i="14"/>
  <c r="O148" i="14"/>
  <c r="K148" i="14"/>
  <c r="G148" i="14"/>
  <c r="AI147" i="14"/>
  <c r="AE147" i="14"/>
  <c r="AA147" i="14"/>
  <c r="W147" i="14"/>
  <c r="S147" i="14"/>
  <c r="O147" i="14"/>
  <c r="K147" i="14"/>
  <c r="G147" i="14"/>
  <c r="AI146" i="14"/>
  <c r="AE146" i="14"/>
  <c r="AA146" i="14"/>
  <c r="W146" i="14"/>
  <c r="S146" i="14"/>
  <c r="O146" i="14"/>
  <c r="K146" i="14"/>
  <c r="G146" i="14"/>
  <c r="AI145" i="14"/>
  <c r="AE145" i="14"/>
  <c r="AA145" i="14"/>
  <c r="W145" i="14"/>
  <c r="S145" i="14"/>
  <c r="O145" i="14"/>
  <c r="K145" i="14"/>
  <c r="G145" i="14"/>
  <c r="AI144" i="14"/>
  <c r="AE144" i="14"/>
  <c r="AA144" i="14"/>
  <c r="W144" i="14"/>
  <c r="S144" i="14"/>
  <c r="O144" i="14"/>
  <c r="K144" i="14"/>
  <c r="G144" i="14"/>
  <c r="AI143" i="14"/>
  <c r="AE143" i="14"/>
  <c r="AA143" i="14"/>
  <c r="W143" i="14"/>
  <c r="S143" i="14"/>
  <c r="O143" i="14"/>
  <c r="K143" i="14"/>
  <c r="G143" i="14"/>
  <c r="AI142" i="14"/>
  <c r="AE142" i="14"/>
  <c r="AA142" i="14"/>
  <c r="W142" i="14"/>
  <c r="S142" i="14"/>
  <c r="O142" i="14"/>
  <c r="K142" i="14"/>
  <c r="G142" i="14"/>
  <c r="AI141" i="14"/>
  <c r="AE141" i="14"/>
  <c r="AA141" i="14"/>
  <c r="W141" i="14"/>
  <c r="S141" i="14"/>
  <c r="O141" i="14"/>
  <c r="K141" i="14"/>
  <c r="G141" i="14"/>
  <c r="AI140" i="14"/>
  <c r="AE140" i="14"/>
  <c r="AA140" i="14"/>
  <c r="W140" i="14"/>
  <c r="S140" i="14"/>
  <c r="O140" i="14"/>
  <c r="K140" i="14"/>
  <c r="G140" i="14"/>
  <c r="AI139" i="14"/>
  <c r="AE139" i="14"/>
  <c r="AA139" i="14"/>
  <c r="W139" i="14"/>
  <c r="S139" i="14"/>
  <c r="O139" i="14"/>
  <c r="K139" i="14"/>
  <c r="G139" i="14"/>
  <c r="AI138" i="14"/>
  <c r="AE138" i="14"/>
  <c r="AA138" i="14"/>
  <c r="W138" i="14"/>
  <c r="S138" i="14"/>
  <c r="O138" i="14"/>
  <c r="K138" i="14"/>
  <c r="G138" i="14"/>
  <c r="AI137" i="14"/>
  <c r="AE137" i="14"/>
  <c r="AA137" i="14"/>
  <c r="W137" i="14"/>
  <c r="S137" i="14"/>
  <c r="O137" i="14"/>
  <c r="K137" i="14"/>
  <c r="G137" i="14"/>
  <c r="AI136" i="14"/>
  <c r="AE136" i="14"/>
  <c r="AA136" i="14"/>
  <c r="W136" i="14"/>
  <c r="S136" i="14"/>
  <c r="O136" i="14"/>
  <c r="K136" i="14"/>
  <c r="G136" i="14"/>
  <c r="AI135" i="14"/>
  <c r="AE135" i="14"/>
  <c r="AA135" i="14"/>
  <c r="W135" i="14"/>
  <c r="S135" i="14"/>
  <c r="O135" i="14"/>
  <c r="K135" i="14"/>
  <c r="G135" i="14"/>
  <c r="AI134" i="14"/>
  <c r="AE134" i="14"/>
  <c r="AA134" i="14"/>
  <c r="W134" i="14"/>
  <c r="S134" i="14"/>
  <c r="O134" i="14"/>
  <c r="K134" i="14"/>
  <c r="G134" i="14"/>
  <c r="AI133" i="14"/>
  <c r="AE133" i="14"/>
  <c r="AA133" i="14"/>
  <c r="W133" i="14"/>
  <c r="S133" i="14"/>
  <c r="O133" i="14"/>
  <c r="K133" i="14"/>
  <c r="G133" i="14"/>
  <c r="AI132" i="14"/>
  <c r="AE132" i="14"/>
  <c r="AA132" i="14"/>
  <c r="W132" i="14"/>
  <c r="S132" i="14"/>
  <c r="O132" i="14"/>
  <c r="K132" i="14"/>
  <c r="G132" i="14"/>
  <c r="AI131" i="14"/>
  <c r="AE131" i="14"/>
  <c r="AA131" i="14"/>
  <c r="W131" i="14"/>
  <c r="S131" i="14"/>
  <c r="O131" i="14"/>
  <c r="K131" i="14"/>
  <c r="G131" i="14"/>
  <c r="AI130" i="14"/>
  <c r="AE130" i="14"/>
  <c r="AA130" i="14"/>
  <c r="W130" i="14"/>
  <c r="S130" i="14"/>
  <c r="O130" i="14"/>
  <c r="K130" i="14"/>
  <c r="G130" i="14"/>
  <c r="AI129" i="14"/>
  <c r="AE129" i="14"/>
  <c r="AA129" i="14"/>
  <c r="W129" i="14"/>
  <c r="S129" i="14"/>
  <c r="O129" i="14"/>
  <c r="K129" i="14"/>
  <c r="G129" i="14"/>
  <c r="AI128" i="14"/>
  <c r="AE128" i="14"/>
  <c r="AA128" i="14"/>
  <c r="W128" i="14"/>
  <c r="S128" i="14"/>
  <c r="O128" i="14"/>
  <c r="K128" i="14"/>
  <c r="G128" i="14"/>
  <c r="AI127" i="14"/>
  <c r="AE127" i="14"/>
  <c r="AA127" i="14"/>
  <c r="W127" i="14"/>
  <c r="S127" i="14"/>
  <c r="O127" i="14"/>
  <c r="K127" i="14"/>
  <c r="G127" i="14"/>
  <c r="AI126" i="14"/>
  <c r="AE126" i="14"/>
  <c r="AA126" i="14"/>
  <c r="W126" i="14"/>
  <c r="S126" i="14"/>
  <c r="O126" i="14"/>
  <c r="K126" i="14"/>
  <c r="G126" i="14"/>
  <c r="AI125" i="14"/>
  <c r="AE125" i="14"/>
  <c r="AA125" i="14"/>
  <c r="W125" i="14"/>
  <c r="S125" i="14"/>
  <c r="O125" i="14"/>
  <c r="K125" i="14"/>
  <c r="G125" i="14"/>
  <c r="AI124" i="14"/>
  <c r="AE124" i="14"/>
  <c r="AA124" i="14"/>
  <c r="W124" i="14"/>
  <c r="S124" i="14"/>
  <c r="O124" i="14"/>
  <c r="K124" i="14"/>
  <c r="G124" i="14"/>
  <c r="AI123" i="14"/>
  <c r="AE123" i="14"/>
  <c r="AA123" i="14"/>
  <c r="W123" i="14"/>
  <c r="S123" i="14"/>
  <c r="O123" i="14"/>
  <c r="K123" i="14"/>
  <c r="G123" i="14"/>
  <c r="AI122" i="14"/>
  <c r="AE122" i="14"/>
  <c r="AA122" i="14"/>
  <c r="W122" i="14"/>
  <c r="S122" i="14"/>
  <c r="O122" i="14"/>
  <c r="K122" i="14"/>
  <c r="G122" i="14"/>
  <c r="AI121" i="14"/>
  <c r="AE121" i="14"/>
  <c r="AA121" i="14"/>
  <c r="W121" i="14"/>
  <c r="S121" i="14"/>
  <c r="O121" i="14"/>
  <c r="K121" i="14"/>
  <c r="G121" i="14"/>
  <c r="AI120" i="14"/>
  <c r="AE120" i="14"/>
  <c r="AA120" i="14"/>
  <c r="W120" i="14"/>
  <c r="S120" i="14"/>
  <c r="O120" i="14"/>
  <c r="K120" i="14"/>
  <c r="G120" i="14"/>
  <c r="AI119" i="14"/>
  <c r="AE119" i="14"/>
  <c r="AA119" i="14"/>
  <c r="W119" i="14"/>
  <c r="S119" i="14"/>
  <c r="O119" i="14"/>
  <c r="K119" i="14"/>
  <c r="G119" i="14"/>
  <c r="AI118" i="14"/>
  <c r="AE118" i="14"/>
  <c r="AA118" i="14"/>
  <c r="W118" i="14"/>
  <c r="S118" i="14"/>
  <c r="O118" i="14"/>
  <c r="K118" i="14"/>
  <c r="G118" i="14"/>
  <c r="AI117" i="14"/>
  <c r="AE117" i="14"/>
  <c r="AA117" i="14"/>
  <c r="W117" i="14"/>
  <c r="S117" i="14"/>
  <c r="O117" i="14"/>
  <c r="K117" i="14"/>
  <c r="G117" i="14"/>
  <c r="AI116" i="14"/>
  <c r="AE116" i="14"/>
  <c r="AA116" i="14"/>
  <c r="W116" i="14"/>
  <c r="S116" i="14"/>
  <c r="O116" i="14"/>
  <c r="K116" i="14"/>
  <c r="G116" i="14"/>
  <c r="AI115" i="14"/>
  <c r="AE115" i="14"/>
  <c r="AA115" i="14"/>
  <c r="W115" i="14"/>
  <c r="S115" i="14"/>
  <c r="O115" i="14"/>
  <c r="K115" i="14"/>
  <c r="G115" i="14"/>
  <c r="AI114" i="14"/>
  <c r="AE114" i="14"/>
  <c r="AA114" i="14"/>
  <c r="W114" i="14"/>
  <c r="S114" i="14"/>
  <c r="O114" i="14"/>
  <c r="K114" i="14"/>
  <c r="G114" i="14"/>
  <c r="AI113" i="14"/>
  <c r="AE113" i="14"/>
  <c r="AA113" i="14"/>
  <c r="W113" i="14"/>
  <c r="S113" i="14"/>
  <c r="O113" i="14"/>
  <c r="K113" i="14"/>
  <c r="G113" i="14"/>
  <c r="AI112" i="14"/>
  <c r="AE112" i="14"/>
  <c r="AA112" i="14"/>
  <c r="W112" i="14"/>
  <c r="S112" i="14"/>
  <c r="O112" i="14"/>
  <c r="K112" i="14"/>
  <c r="G112" i="14"/>
  <c r="AI111" i="14"/>
  <c r="AE111" i="14"/>
  <c r="AA111" i="14"/>
  <c r="W111" i="14"/>
  <c r="S111" i="14"/>
  <c r="O111" i="14"/>
  <c r="K111" i="14"/>
  <c r="G111" i="14"/>
  <c r="AI110" i="14"/>
  <c r="AE110" i="14"/>
  <c r="AA110" i="14"/>
  <c r="W110" i="14"/>
  <c r="S110" i="14"/>
  <c r="O110" i="14"/>
  <c r="K110" i="14"/>
  <c r="G110" i="14"/>
  <c r="AI109" i="14"/>
  <c r="AE109" i="14"/>
  <c r="AA109" i="14"/>
  <c r="W109" i="14"/>
  <c r="S109" i="14"/>
  <c r="O109" i="14"/>
  <c r="K109" i="14"/>
  <c r="G109" i="14"/>
  <c r="AI108" i="14"/>
  <c r="AE108" i="14"/>
  <c r="AA108" i="14"/>
  <c r="W108" i="14"/>
  <c r="S108" i="14"/>
  <c r="O108" i="14"/>
  <c r="K108" i="14"/>
  <c r="G108" i="14"/>
  <c r="AI107" i="14"/>
  <c r="AE107" i="14"/>
  <c r="AA107" i="14"/>
  <c r="W107" i="14"/>
  <c r="S107" i="14"/>
  <c r="O107" i="14"/>
  <c r="K107" i="14"/>
  <c r="G107" i="14"/>
  <c r="AI106" i="14"/>
  <c r="AE106" i="14"/>
  <c r="AA106" i="14"/>
  <c r="W106" i="14"/>
  <c r="S106" i="14"/>
  <c r="O106" i="14"/>
  <c r="P3" i="14" s="1"/>
  <c r="K106" i="14"/>
  <c r="G106" i="14"/>
  <c r="AI105" i="14"/>
  <c r="AE105" i="14"/>
  <c r="AA105" i="14"/>
  <c r="W105" i="14"/>
  <c r="S105" i="14"/>
  <c r="O105" i="14"/>
  <c r="K105" i="14"/>
  <c r="G105" i="14"/>
  <c r="AI104" i="14"/>
  <c r="AE104" i="14"/>
  <c r="AA104" i="14"/>
  <c r="W104" i="14"/>
  <c r="S104" i="14"/>
  <c r="O104" i="14"/>
  <c r="K104" i="14"/>
  <c r="G104" i="14"/>
  <c r="AI103" i="14"/>
  <c r="AE103" i="14"/>
  <c r="AA103" i="14"/>
  <c r="W103" i="14"/>
  <c r="S103" i="14"/>
  <c r="O103" i="14"/>
  <c r="K103" i="14"/>
  <c r="G103" i="14"/>
  <c r="AI102" i="14"/>
  <c r="AE102" i="14"/>
  <c r="AA102" i="14"/>
  <c r="W102" i="14"/>
  <c r="S102" i="14"/>
  <c r="O102" i="14"/>
  <c r="K102" i="14"/>
  <c r="G102" i="14"/>
  <c r="AI101" i="14"/>
  <c r="AE101" i="14"/>
  <c r="AA101" i="14"/>
  <c r="W101" i="14"/>
  <c r="S101" i="14"/>
  <c r="O101" i="14"/>
  <c r="K101" i="14"/>
  <c r="G101" i="14"/>
  <c r="AI100" i="14"/>
  <c r="AE100" i="14"/>
  <c r="AA100" i="14"/>
  <c r="W100" i="14"/>
  <c r="S100" i="14"/>
  <c r="O100" i="14"/>
  <c r="K100" i="14"/>
  <c r="G100" i="14"/>
  <c r="AI99" i="14"/>
  <c r="AE99" i="14"/>
  <c r="AA99" i="14"/>
  <c r="W99" i="14"/>
  <c r="S99" i="14"/>
  <c r="O99" i="14"/>
  <c r="K99" i="14"/>
  <c r="G99" i="14"/>
  <c r="AI98" i="14"/>
  <c r="AE98" i="14"/>
  <c r="AA98" i="14"/>
  <c r="W98" i="14"/>
  <c r="S98" i="14"/>
  <c r="O98" i="14"/>
  <c r="K98" i="14"/>
  <c r="G98" i="14"/>
  <c r="AI97" i="14"/>
  <c r="AE97" i="14"/>
  <c r="AA97" i="14"/>
  <c r="W97" i="14"/>
  <c r="S97" i="14"/>
  <c r="O97" i="14"/>
  <c r="K97" i="14"/>
  <c r="G97" i="14"/>
  <c r="AI96" i="14"/>
  <c r="AE96" i="14"/>
  <c r="AA96" i="14"/>
  <c r="W96" i="14"/>
  <c r="S96" i="14"/>
  <c r="O96" i="14"/>
  <c r="K96" i="14"/>
  <c r="G96" i="14"/>
  <c r="AI95" i="14"/>
  <c r="AE95" i="14"/>
  <c r="AA95" i="14"/>
  <c r="W95" i="14"/>
  <c r="S95" i="14"/>
  <c r="O95" i="14"/>
  <c r="K95" i="14"/>
  <c r="G95" i="14"/>
  <c r="AI94" i="14"/>
  <c r="AE94" i="14"/>
  <c r="AA94" i="14"/>
  <c r="W94" i="14"/>
  <c r="S94" i="14"/>
  <c r="O94" i="14"/>
  <c r="K94" i="14"/>
  <c r="G94" i="14"/>
  <c r="AI93" i="14"/>
  <c r="AE93" i="14"/>
  <c r="AA93" i="14"/>
  <c r="W93" i="14"/>
  <c r="S93" i="14"/>
  <c r="O93" i="14"/>
  <c r="K93" i="14"/>
  <c r="G93" i="14"/>
  <c r="AI92" i="14"/>
  <c r="AE92" i="14"/>
  <c r="AA92" i="14"/>
  <c r="W92" i="14"/>
  <c r="S92" i="14"/>
  <c r="O92" i="14"/>
  <c r="K92" i="14"/>
  <c r="G92" i="14"/>
  <c r="AI91" i="14"/>
  <c r="AE91" i="14"/>
  <c r="AA91" i="14"/>
  <c r="W91" i="14"/>
  <c r="S91" i="14"/>
  <c r="O91" i="14"/>
  <c r="K91" i="14"/>
  <c r="G91" i="14"/>
  <c r="AI90" i="14"/>
  <c r="AE90" i="14"/>
  <c r="AA90" i="14"/>
  <c r="W90" i="14"/>
  <c r="S90" i="14"/>
  <c r="O90" i="14"/>
  <c r="K90" i="14"/>
  <c r="G90" i="14"/>
  <c r="AI89" i="14"/>
  <c r="AE89" i="14"/>
  <c r="AA89" i="14"/>
  <c r="W89" i="14"/>
  <c r="S89" i="14"/>
  <c r="O89" i="14"/>
  <c r="K89" i="14"/>
  <c r="G89" i="14"/>
  <c r="AI88" i="14"/>
  <c r="AE88" i="14"/>
  <c r="AA88" i="14"/>
  <c r="W88" i="14"/>
  <c r="S88" i="14"/>
  <c r="O88" i="14"/>
  <c r="K88" i="14"/>
  <c r="G88" i="14"/>
  <c r="AI87" i="14"/>
  <c r="AE87" i="14"/>
  <c r="AA87" i="14"/>
  <c r="W87" i="14"/>
  <c r="S87" i="14"/>
  <c r="O87" i="14"/>
  <c r="K87" i="14"/>
  <c r="G87" i="14"/>
  <c r="AI86" i="14"/>
  <c r="AE86" i="14"/>
  <c r="AA86" i="14"/>
  <c r="W86" i="14"/>
  <c r="S86" i="14"/>
  <c r="O86" i="14"/>
  <c r="K86" i="14"/>
  <c r="G86" i="14"/>
  <c r="AI85" i="14"/>
  <c r="AE85" i="14"/>
  <c r="AA85" i="14"/>
  <c r="W85" i="14"/>
  <c r="S85" i="14"/>
  <c r="O85" i="14"/>
  <c r="K85" i="14"/>
  <c r="G85" i="14"/>
  <c r="AI84" i="14"/>
  <c r="AE84" i="14"/>
  <c r="AA84" i="14"/>
  <c r="W84" i="14"/>
  <c r="S84" i="14"/>
  <c r="O84" i="14"/>
  <c r="K84" i="14"/>
  <c r="G84" i="14"/>
  <c r="AI83" i="14"/>
  <c r="AE83" i="14"/>
  <c r="AA83" i="14"/>
  <c r="W83" i="14"/>
  <c r="S83" i="14"/>
  <c r="O83" i="14"/>
  <c r="K83" i="14"/>
  <c r="G83" i="14"/>
  <c r="AI82" i="14"/>
  <c r="AE82" i="14"/>
  <c r="AA82" i="14"/>
  <c r="W82" i="14"/>
  <c r="S82" i="14"/>
  <c r="O82" i="14"/>
  <c r="K82" i="14"/>
  <c r="G82" i="14"/>
  <c r="AI81" i="14"/>
  <c r="AE81" i="14"/>
  <c r="AA81" i="14"/>
  <c r="W81" i="14"/>
  <c r="S81" i="14"/>
  <c r="O81" i="14"/>
  <c r="K81" i="14"/>
  <c r="G81" i="14"/>
  <c r="AI80" i="14"/>
  <c r="AE80" i="14"/>
  <c r="AA80" i="14"/>
  <c r="W80" i="14"/>
  <c r="S80" i="14"/>
  <c r="O80" i="14"/>
  <c r="K80" i="14"/>
  <c r="G80" i="14"/>
  <c r="AI79" i="14"/>
  <c r="AE79" i="14"/>
  <c r="AA79" i="14"/>
  <c r="W79" i="14"/>
  <c r="S79" i="14"/>
  <c r="O79" i="14"/>
  <c r="K79" i="14"/>
  <c r="G79" i="14"/>
  <c r="AI78" i="14"/>
  <c r="AE78" i="14"/>
  <c r="AA78" i="14"/>
  <c r="W78" i="14"/>
  <c r="S78" i="14"/>
  <c r="O78" i="14"/>
  <c r="K78" i="14"/>
  <c r="G78" i="14"/>
  <c r="AI77" i="14"/>
  <c r="AE77" i="14"/>
  <c r="AA77" i="14"/>
  <c r="W77" i="14"/>
  <c r="S77" i="14"/>
  <c r="O77" i="14"/>
  <c r="K77" i="14"/>
  <c r="G77" i="14"/>
  <c r="AI76" i="14"/>
  <c r="AE76" i="14"/>
  <c r="AA76" i="14"/>
  <c r="W76" i="14"/>
  <c r="S76" i="14"/>
  <c r="O76" i="14"/>
  <c r="K76" i="14"/>
  <c r="G76" i="14"/>
  <c r="AI75" i="14"/>
  <c r="AE75" i="14"/>
  <c r="AA75" i="14"/>
  <c r="W75" i="14"/>
  <c r="S75" i="14"/>
  <c r="O75" i="14"/>
  <c r="K75" i="14"/>
  <c r="G75" i="14"/>
  <c r="AI74" i="14"/>
  <c r="AE74" i="14"/>
  <c r="AA74" i="14"/>
  <c r="W74" i="14"/>
  <c r="S74" i="14"/>
  <c r="O74" i="14"/>
  <c r="K74" i="14"/>
  <c r="G74" i="14"/>
  <c r="AI73" i="14"/>
  <c r="AE73" i="14"/>
  <c r="AA73" i="14"/>
  <c r="W73" i="14"/>
  <c r="S73" i="14"/>
  <c r="O73" i="14"/>
  <c r="K73" i="14"/>
  <c r="G73" i="14"/>
  <c r="AI72" i="14"/>
  <c r="AE72" i="14"/>
  <c r="AA72" i="14"/>
  <c r="W72" i="14"/>
  <c r="S72" i="14"/>
  <c r="O72" i="14"/>
  <c r="K72" i="14"/>
  <c r="G72" i="14"/>
  <c r="AI71" i="14"/>
  <c r="AE71" i="14"/>
  <c r="AA71" i="14"/>
  <c r="W71" i="14"/>
  <c r="S71" i="14"/>
  <c r="O71" i="14"/>
  <c r="K71" i="14"/>
  <c r="G71" i="14"/>
  <c r="AI70" i="14"/>
  <c r="AE70" i="14"/>
  <c r="AA70" i="14"/>
  <c r="W70" i="14"/>
  <c r="S70" i="14"/>
  <c r="O70" i="14"/>
  <c r="K70" i="14"/>
  <c r="G70" i="14"/>
  <c r="AI69" i="14"/>
  <c r="AE69" i="14"/>
  <c r="AA69" i="14"/>
  <c r="W69" i="14"/>
  <c r="S69" i="14"/>
  <c r="O69" i="14"/>
  <c r="K69" i="14"/>
  <c r="G69" i="14"/>
  <c r="AI68" i="14"/>
  <c r="AE68" i="14"/>
  <c r="AA68" i="14"/>
  <c r="W68" i="14"/>
  <c r="S68" i="14"/>
  <c r="O68" i="14"/>
  <c r="K68" i="14"/>
  <c r="G68" i="14"/>
  <c r="AI67" i="14"/>
  <c r="AE67" i="14"/>
  <c r="AA67" i="14"/>
  <c r="W67" i="14"/>
  <c r="S67" i="14"/>
  <c r="O67" i="14"/>
  <c r="K67" i="14"/>
  <c r="G67" i="14"/>
  <c r="AI66" i="14"/>
  <c r="AE66" i="14"/>
  <c r="AA66" i="14"/>
  <c r="W66" i="14"/>
  <c r="S66" i="14"/>
  <c r="O66" i="14"/>
  <c r="K66" i="14"/>
  <c r="G66" i="14"/>
  <c r="AI65" i="14"/>
  <c r="AE65" i="14"/>
  <c r="AA65" i="14"/>
  <c r="W65" i="14"/>
  <c r="S65" i="14"/>
  <c r="O65" i="14"/>
  <c r="K65" i="14"/>
  <c r="G65" i="14"/>
  <c r="AI64" i="14"/>
  <c r="AE64" i="14"/>
  <c r="AA64" i="14"/>
  <c r="W64" i="14"/>
  <c r="S64" i="14"/>
  <c r="O64" i="14"/>
  <c r="K64" i="14"/>
  <c r="G64" i="14"/>
  <c r="AI63" i="14"/>
  <c r="AE63" i="14"/>
  <c r="AA63" i="14"/>
  <c r="W63" i="14"/>
  <c r="S63" i="14"/>
  <c r="O63" i="14"/>
  <c r="K63" i="14"/>
  <c r="G63" i="14"/>
  <c r="AI62" i="14"/>
  <c r="AE62" i="14"/>
  <c r="AA62" i="14"/>
  <c r="W62" i="14"/>
  <c r="S62" i="14"/>
  <c r="O62" i="14"/>
  <c r="K62" i="14"/>
  <c r="G62" i="14"/>
  <c r="AI61" i="14"/>
  <c r="AE61" i="14"/>
  <c r="AA61" i="14"/>
  <c r="W61" i="14"/>
  <c r="S61" i="14"/>
  <c r="O61" i="14"/>
  <c r="K61" i="14"/>
  <c r="AI60" i="14"/>
  <c r="AE60" i="14"/>
  <c r="AA60" i="14"/>
  <c r="W60" i="14"/>
  <c r="S60" i="14"/>
  <c r="O60" i="14"/>
  <c r="K60" i="14"/>
  <c r="G60" i="14"/>
  <c r="AI59" i="14"/>
  <c r="AE59" i="14"/>
  <c r="AA59" i="14"/>
  <c r="W59" i="14"/>
  <c r="S59" i="14"/>
  <c r="O59" i="14"/>
  <c r="K59" i="14"/>
  <c r="G59" i="14"/>
  <c r="AI58" i="14"/>
  <c r="AE58" i="14"/>
  <c r="AA58" i="14"/>
  <c r="W58" i="14"/>
  <c r="S58" i="14"/>
  <c r="O58" i="14"/>
  <c r="K58" i="14"/>
  <c r="G58" i="14"/>
  <c r="AI57" i="14"/>
  <c r="AE57" i="14"/>
  <c r="AA57" i="14"/>
  <c r="W57" i="14"/>
  <c r="S57" i="14"/>
  <c r="O57" i="14"/>
  <c r="K57" i="14"/>
  <c r="G57" i="14"/>
  <c r="AI56" i="14"/>
  <c r="AE56" i="14"/>
  <c r="AA56" i="14"/>
  <c r="W56" i="14"/>
  <c r="S56" i="14"/>
  <c r="O56" i="14"/>
  <c r="K56" i="14"/>
  <c r="G56" i="14"/>
  <c r="AI55" i="14"/>
  <c r="AE55" i="14"/>
  <c r="AA55" i="14"/>
  <c r="W55" i="14"/>
  <c r="S55" i="14"/>
  <c r="O55" i="14"/>
  <c r="K55" i="14"/>
  <c r="G55" i="14"/>
  <c r="AI54" i="14"/>
  <c r="AE54" i="14"/>
  <c r="AA54" i="14"/>
  <c r="W54" i="14"/>
  <c r="S54" i="14"/>
  <c r="O54" i="14"/>
  <c r="K54" i="14"/>
  <c r="G54" i="14"/>
  <c r="AI53" i="14"/>
  <c r="AE53" i="14"/>
  <c r="AA53" i="14"/>
  <c r="W53" i="14"/>
  <c r="S53" i="14"/>
  <c r="O53" i="14"/>
  <c r="K53" i="14"/>
  <c r="G53" i="14"/>
  <c r="AI52" i="14"/>
  <c r="AE52" i="14"/>
  <c r="AA52" i="14"/>
  <c r="W52" i="14"/>
  <c r="S52" i="14"/>
  <c r="O52" i="14"/>
  <c r="K52" i="14"/>
  <c r="G52" i="14"/>
  <c r="AI51" i="14"/>
  <c r="AE51" i="14"/>
  <c r="AA51" i="14"/>
  <c r="W51" i="14"/>
  <c r="S51" i="14"/>
  <c r="O51" i="14"/>
  <c r="K51" i="14"/>
  <c r="G51" i="14"/>
  <c r="AI50" i="14"/>
  <c r="AE50" i="14"/>
  <c r="AA50" i="14"/>
  <c r="W50" i="14"/>
  <c r="S50" i="14"/>
  <c r="O50" i="14"/>
  <c r="K50" i="14"/>
  <c r="G50" i="14"/>
  <c r="AI49" i="14"/>
  <c r="AE49" i="14"/>
  <c r="AA49" i="14"/>
  <c r="W49" i="14"/>
  <c r="S49" i="14"/>
  <c r="O49" i="14"/>
  <c r="K49" i="14"/>
  <c r="G49" i="14"/>
  <c r="AI48" i="14"/>
  <c r="AE48" i="14"/>
  <c r="AA48" i="14"/>
  <c r="W48" i="14"/>
  <c r="S48" i="14"/>
  <c r="O48" i="14"/>
  <c r="K48" i="14"/>
  <c r="G48" i="14"/>
  <c r="AI47" i="14"/>
  <c r="AE47" i="14"/>
  <c r="AA47" i="14"/>
  <c r="W47" i="14"/>
  <c r="S47" i="14"/>
  <c r="O47" i="14"/>
  <c r="K47" i="14"/>
  <c r="G47" i="14"/>
  <c r="AI46" i="14"/>
  <c r="AE46" i="14"/>
  <c r="AA46" i="14"/>
  <c r="W46" i="14"/>
  <c r="S46" i="14"/>
  <c r="O46" i="14"/>
  <c r="K46" i="14"/>
  <c r="G46" i="14"/>
  <c r="AI45" i="14"/>
  <c r="AE45" i="14"/>
  <c r="AA45" i="14"/>
  <c r="W45" i="14"/>
  <c r="S45" i="14"/>
  <c r="O45" i="14"/>
  <c r="K45" i="14"/>
  <c r="G45" i="14"/>
  <c r="AI44" i="14"/>
  <c r="AE44" i="14"/>
  <c r="AA44" i="14"/>
  <c r="W44" i="14"/>
  <c r="S44" i="14"/>
  <c r="O44" i="14"/>
  <c r="K44" i="14"/>
  <c r="G44" i="14"/>
  <c r="AI43" i="14"/>
  <c r="AE43" i="14"/>
  <c r="AA43" i="14"/>
  <c r="W43" i="14"/>
  <c r="S43" i="14"/>
  <c r="O43" i="14"/>
  <c r="K43" i="14"/>
  <c r="G43" i="14"/>
  <c r="AI42" i="14"/>
  <c r="AE42" i="14"/>
  <c r="AA42" i="14"/>
  <c r="W42" i="14"/>
  <c r="S42" i="14"/>
  <c r="O42" i="14"/>
  <c r="K42" i="14"/>
  <c r="G42" i="14"/>
  <c r="AI41" i="14"/>
  <c r="AE41" i="14"/>
  <c r="AA41" i="14"/>
  <c r="W41" i="14"/>
  <c r="S41" i="14"/>
  <c r="O41" i="14"/>
  <c r="K41" i="14"/>
  <c r="G41" i="14"/>
  <c r="AI40" i="14"/>
  <c r="AE40" i="14"/>
  <c r="AA40" i="14"/>
  <c r="W40" i="14"/>
  <c r="S40" i="14"/>
  <c r="O40" i="14"/>
  <c r="K40" i="14"/>
  <c r="G40" i="14"/>
  <c r="AI39" i="14"/>
  <c r="AE39" i="14"/>
  <c r="AA39" i="14"/>
  <c r="W39" i="14"/>
  <c r="S39" i="14"/>
  <c r="O39" i="14"/>
  <c r="K39" i="14"/>
  <c r="G39" i="14"/>
  <c r="AI38" i="14"/>
  <c r="AE38" i="14"/>
  <c r="AA38" i="14"/>
  <c r="W38" i="14"/>
  <c r="S38" i="14"/>
  <c r="O38" i="14"/>
  <c r="K38" i="14"/>
  <c r="G38" i="14"/>
  <c r="AI37" i="14"/>
  <c r="AE37" i="14"/>
  <c r="AA37" i="14"/>
  <c r="W37" i="14"/>
  <c r="S37" i="14"/>
  <c r="O37" i="14"/>
  <c r="K37" i="14"/>
  <c r="G37" i="14"/>
  <c r="AI36" i="14"/>
  <c r="AE36" i="14"/>
  <c r="AA36" i="14"/>
  <c r="W36" i="14"/>
  <c r="S36" i="14"/>
  <c r="O36" i="14"/>
  <c r="K36" i="14"/>
  <c r="G36" i="14"/>
  <c r="AI35" i="14"/>
  <c r="AE35" i="14"/>
  <c r="AA35" i="14"/>
  <c r="W35" i="14"/>
  <c r="S35" i="14"/>
  <c r="O35" i="14"/>
  <c r="K35" i="14"/>
  <c r="G35" i="14"/>
  <c r="AI34" i="14"/>
  <c r="AE34" i="14"/>
  <c r="AA34" i="14"/>
  <c r="W34" i="14"/>
  <c r="S34" i="14"/>
  <c r="O34" i="14"/>
  <c r="K34" i="14"/>
  <c r="G34" i="14"/>
  <c r="AI33" i="14"/>
  <c r="AE33" i="14"/>
  <c r="AA33" i="14"/>
  <c r="W33" i="14"/>
  <c r="S33" i="14"/>
  <c r="O33" i="14"/>
  <c r="K33" i="14"/>
  <c r="G33" i="14"/>
  <c r="AI32" i="14"/>
  <c r="AE32" i="14"/>
  <c r="AA32" i="14"/>
  <c r="W32" i="14"/>
  <c r="S32" i="14"/>
  <c r="O32" i="14"/>
  <c r="K32" i="14"/>
  <c r="G32" i="14"/>
  <c r="AI31" i="14"/>
  <c r="AE31" i="14"/>
  <c r="AA31" i="14"/>
  <c r="W31" i="14"/>
  <c r="S31" i="14"/>
  <c r="O31" i="14"/>
  <c r="K31" i="14"/>
  <c r="G31" i="14"/>
  <c r="AI30" i="14"/>
  <c r="AE30" i="14"/>
  <c r="AA30" i="14"/>
  <c r="W30" i="14"/>
  <c r="S30" i="14"/>
  <c r="O30" i="14"/>
  <c r="K30" i="14"/>
  <c r="G30" i="14"/>
  <c r="AI29" i="14"/>
  <c r="AE29" i="14"/>
  <c r="AA29" i="14"/>
  <c r="W29" i="14"/>
  <c r="S29" i="14"/>
  <c r="O29" i="14"/>
  <c r="K29" i="14"/>
  <c r="G29" i="14"/>
  <c r="AI28" i="14"/>
  <c r="AE28" i="14"/>
  <c r="AA28" i="14"/>
  <c r="W28" i="14"/>
  <c r="S28" i="14"/>
  <c r="O28" i="14"/>
  <c r="K28" i="14"/>
  <c r="G28" i="14"/>
  <c r="AI27" i="14"/>
  <c r="AE27" i="14"/>
  <c r="AA27" i="14"/>
  <c r="W27" i="14"/>
  <c r="S27" i="14"/>
  <c r="O27" i="14"/>
  <c r="K27" i="14"/>
  <c r="G27" i="14"/>
  <c r="AI26" i="14"/>
  <c r="AE26" i="14"/>
  <c r="AA26" i="14"/>
  <c r="W26" i="14"/>
  <c r="S26" i="14"/>
  <c r="O26" i="14"/>
  <c r="K26" i="14"/>
  <c r="G26" i="14"/>
  <c r="AI25" i="14"/>
  <c r="AE25" i="14"/>
  <c r="AA25" i="14"/>
  <c r="W25" i="14"/>
  <c r="S25" i="14"/>
  <c r="O25" i="14"/>
  <c r="K25" i="14"/>
  <c r="G25" i="14"/>
  <c r="AI24" i="14"/>
  <c r="AE24" i="14"/>
  <c r="AA24" i="14"/>
  <c r="W24" i="14"/>
  <c r="S24" i="14"/>
  <c r="O24" i="14"/>
  <c r="K24" i="14"/>
  <c r="G24" i="14"/>
  <c r="AI23" i="14"/>
  <c r="AE23" i="14"/>
  <c r="AA23" i="14"/>
  <c r="W23" i="14"/>
  <c r="S23" i="14"/>
  <c r="O23" i="14"/>
  <c r="K23" i="14"/>
  <c r="G23" i="14"/>
  <c r="AI22" i="14"/>
  <c r="AE22" i="14"/>
  <c r="AA22" i="14"/>
  <c r="W22" i="14"/>
  <c r="S22" i="14"/>
  <c r="O22" i="14"/>
  <c r="K22" i="14"/>
  <c r="G22" i="14"/>
  <c r="AI21" i="14"/>
  <c r="AE21" i="14"/>
  <c r="AA21" i="14"/>
  <c r="W21" i="14"/>
  <c r="S21" i="14"/>
  <c r="O21" i="14"/>
  <c r="K21" i="14"/>
  <c r="G21" i="14"/>
  <c r="AI20" i="14"/>
  <c r="AE20" i="14"/>
  <c r="AA20" i="14"/>
  <c r="W20" i="14"/>
  <c r="S20" i="14"/>
  <c r="O20" i="14"/>
  <c r="K20" i="14"/>
  <c r="G20" i="14"/>
  <c r="AI19" i="14"/>
  <c r="AE19" i="14"/>
  <c r="AA19" i="14"/>
  <c r="W19" i="14"/>
  <c r="S19" i="14"/>
  <c r="O19" i="14"/>
  <c r="K19" i="14"/>
  <c r="G19" i="14"/>
  <c r="AI18" i="14"/>
  <c r="AE18" i="14"/>
  <c r="AA18" i="14"/>
  <c r="W18" i="14"/>
  <c r="S18" i="14"/>
  <c r="O18" i="14"/>
  <c r="K18" i="14"/>
  <c r="G18" i="14"/>
  <c r="AI17" i="14"/>
  <c r="AE17" i="14"/>
  <c r="AA17" i="14"/>
  <c r="W17" i="14"/>
  <c r="S17" i="14"/>
  <c r="O17" i="14"/>
  <c r="K17" i="14"/>
  <c r="G17" i="14"/>
  <c r="AI16" i="14"/>
  <c r="AE16" i="14"/>
  <c r="AA16" i="14"/>
  <c r="W16" i="14"/>
  <c r="S16" i="14"/>
  <c r="O16" i="14"/>
  <c r="K16" i="14"/>
  <c r="G16" i="14"/>
  <c r="AI15" i="14"/>
  <c r="AE15" i="14"/>
  <c r="AA15" i="14"/>
  <c r="W15" i="14"/>
  <c r="S15" i="14"/>
  <c r="O15" i="14"/>
  <c r="K15" i="14"/>
  <c r="G15" i="14"/>
  <c r="AI14" i="14"/>
  <c r="AE14" i="14"/>
  <c r="AA14" i="14"/>
  <c r="W14" i="14"/>
  <c r="S14" i="14"/>
  <c r="O14" i="14"/>
  <c r="K14" i="14"/>
  <c r="G14" i="14"/>
  <c r="AI13" i="14"/>
  <c r="AE13" i="14"/>
  <c r="AA13" i="14"/>
  <c r="W13" i="14"/>
  <c r="S13" i="14"/>
  <c r="O13" i="14"/>
  <c r="K13" i="14"/>
  <c r="G13" i="14"/>
  <c r="AI12" i="14"/>
  <c r="AE12" i="14"/>
  <c r="AA12" i="14"/>
  <c r="W12" i="14"/>
  <c r="S12" i="14"/>
  <c r="O12" i="14"/>
  <c r="K12" i="14"/>
  <c r="G12" i="14"/>
  <c r="AI11" i="14"/>
  <c r="AE11" i="14"/>
  <c r="AA11" i="14"/>
  <c r="W11" i="14"/>
  <c r="S11" i="14"/>
  <c r="O11" i="14"/>
  <c r="K11" i="14"/>
  <c r="G11" i="14"/>
  <c r="AI10" i="14"/>
  <c r="AE10" i="14"/>
  <c r="AA10" i="14"/>
  <c r="W10" i="14"/>
  <c r="S10" i="14"/>
  <c r="O10" i="14"/>
  <c r="K10" i="14"/>
  <c r="G10" i="14"/>
  <c r="AI9" i="14"/>
  <c r="AE9" i="14"/>
  <c r="AA9" i="14"/>
  <c r="W9" i="14"/>
  <c r="S9" i="14"/>
  <c r="O9" i="14"/>
  <c r="K9" i="14"/>
  <c r="G9" i="14"/>
  <c r="AI8" i="14"/>
  <c r="AE8" i="14"/>
  <c r="AA8" i="14"/>
  <c r="W8" i="14"/>
  <c r="S8" i="14"/>
  <c r="O8" i="14"/>
  <c r="K8" i="14"/>
  <c r="G8" i="14"/>
  <c r="AI7" i="14"/>
  <c r="AE7" i="14"/>
  <c r="AA7" i="14"/>
  <c r="W7" i="14"/>
  <c r="S7" i="14"/>
  <c r="O7" i="14"/>
  <c r="K7" i="14"/>
  <c r="G7" i="14"/>
  <c r="AI6" i="14"/>
  <c r="AE6" i="14"/>
  <c r="AA6" i="14"/>
  <c r="W6" i="14"/>
  <c r="S6" i="14"/>
  <c r="O6" i="14"/>
  <c r="K6" i="14"/>
  <c r="K3" i="14" s="1"/>
  <c r="G6" i="14"/>
  <c r="AI167" i="13"/>
  <c r="AE167" i="13"/>
  <c r="AA167" i="13"/>
  <c r="W167" i="13"/>
  <c r="S167" i="13"/>
  <c r="O167" i="13"/>
  <c r="K167" i="13"/>
  <c r="G167" i="13"/>
  <c r="AI166" i="13"/>
  <c r="AE166" i="13"/>
  <c r="AA166" i="13"/>
  <c r="W166" i="13"/>
  <c r="S166" i="13"/>
  <c r="O166" i="13"/>
  <c r="K166" i="13"/>
  <c r="G166" i="13"/>
  <c r="AI165" i="13"/>
  <c r="AE165" i="13"/>
  <c r="AA165" i="13"/>
  <c r="W165" i="13"/>
  <c r="S165" i="13"/>
  <c r="O165" i="13"/>
  <c r="K165" i="13"/>
  <c r="G165" i="13"/>
  <c r="AI164" i="13"/>
  <c r="AE164" i="13"/>
  <c r="AA164" i="13"/>
  <c r="W164" i="13"/>
  <c r="S164" i="13"/>
  <c r="O164" i="13"/>
  <c r="K164" i="13"/>
  <c r="G164" i="13"/>
  <c r="AI163" i="13"/>
  <c r="AE163" i="13"/>
  <c r="AA163" i="13"/>
  <c r="W163" i="13"/>
  <c r="S163" i="13"/>
  <c r="O163" i="13"/>
  <c r="K163" i="13"/>
  <c r="G163" i="13"/>
  <c r="AI162" i="13"/>
  <c r="AE162" i="13"/>
  <c r="AA162" i="13"/>
  <c r="W162" i="13"/>
  <c r="S162" i="13"/>
  <c r="O162" i="13"/>
  <c r="K162" i="13"/>
  <c r="G162" i="13"/>
  <c r="AI161" i="13"/>
  <c r="AE161" i="13"/>
  <c r="AA161" i="13"/>
  <c r="W161" i="13"/>
  <c r="S161" i="13"/>
  <c r="O161" i="13"/>
  <c r="K161" i="13"/>
  <c r="G161" i="13"/>
  <c r="AI160" i="13"/>
  <c r="AE160" i="13"/>
  <c r="AA160" i="13"/>
  <c r="W160" i="13"/>
  <c r="S160" i="13"/>
  <c r="O160" i="13"/>
  <c r="K160" i="13"/>
  <c r="G160" i="13"/>
  <c r="AI159" i="13"/>
  <c r="AE159" i="13"/>
  <c r="AA159" i="13"/>
  <c r="W159" i="13"/>
  <c r="S159" i="13"/>
  <c r="O159" i="13"/>
  <c r="K159" i="13"/>
  <c r="G159" i="13"/>
  <c r="AI158" i="13"/>
  <c r="AE158" i="13"/>
  <c r="AA158" i="13"/>
  <c r="W158" i="13"/>
  <c r="S158" i="13"/>
  <c r="O158" i="13"/>
  <c r="K158" i="13"/>
  <c r="G158" i="13"/>
  <c r="AI157" i="13"/>
  <c r="AE157" i="13"/>
  <c r="AA157" i="13"/>
  <c r="W157" i="13"/>
  <c r="S157" i="13"/>
  <c r="O157" i="13"/>
  <c r="K157" i="13"/>
  <c r="G157" i="13"/>
  <c r="AI156" i="13"/>
  <c r="AE156" i="13"/>
  <c r="AA156" i="13"/>
  <c r="W156" i="13"/>
  <c r="S156" i="13"/>
  <c r="O156" i="13"/>
  <c r="K156" i="13"/>
  <c r="G156" i="13"/>
  <c r="AI155" i="13"/>
  <c r="AE155" i="13"/>
  <c r="AA155" i="13"/>
  <c r="W155" i="13"/>
  <c r="S155" i="13"/>
  <c r="O155" i="13"/>
  <c r="K155" i="13"/>
  <c r="G155" i="13"/>
  <c r="AI154" i="13"/>
  <c r="AE154" i="13"/>
  <c r="AA154" i="13"/>
  <c r="W154" i="13"/>
  <c r="S154" i="13"/>
  <c r="O154" i="13"/>
  <c r="K154" i="13"/>
  <c r="G154" i="13"/>
  <c r="AI153" i="13"/>
  <c r="AE153" i="13"/>
  <c r="AA153" i="13"/>
  <c r="W153" i="13"/>
  <c r="S153" i="13"/>
  <c r="O153" i="13"/>
  <c r="K153" i="13"/>
  <c r="G153" i="13"/>
  <c r="AI152" i="13"/>
  <c r="AE152" i="13"/>
  <c r="AA152" i="13"/>
  <c r="W152" i="13"/>
  <c r="S152" i="13"/>
  <c r="O152" i="13"/>
  <c r="K152" i="13"/>
  <c r="G152" i="13"/>
  <c r="AI151" i="13"/>
  <c r="AE151" i="13"/>
  <c r="AA151" i="13"/>
  <c r="W151" i="13"/>
  <c r="S151" i="13"/>
  <c r="O151" i="13"/>
  <c r="K151" i="13"/>
  <c r="G151" i="13"/>
  <c r="AI150" i="13"/>
  <c r="AE150" i="13"/>
  <c r="AA150" i="13"/>
  <c r="W150" i="13"/>
  <c r="S150" i="13"/>
  <c r="O150" i="13"/>
  <c r="K150" i="13"/>
  <c r="G150" i="13"/>
  <c r="AI149" i="13"/>
  <c r="AE149" i="13"/>
  <c r="AA149" i="13"/>
  <c r="W149" i="13"/>
  <c r="S149" i="13"/>
  <c r="O149" i="13"/>
  <c r="K149" i="13"/>
  <c r="G149" i="13"/>
  <c r="AI148" i="13"/>
  <c r="AE148" i="13"/>
  <c r="AA148" i="13"/>
  <c r="W148" i="13"/>
  <c r="S148" i="13"/>
  <c r="O148" i="13"/>
  <c r="K148" i="13"/>
  <c r="G148" i="13"/>
  <c r="AI147" i="13"/>
  <c r="AE147" i="13"/>
  <c r="AA147" i="13"/>
  <c r="W147" i="13"/>
  <c r="S147" i="13"/>
  <c r="O147" i="13"/>
  <c r="K147" i="13"/>
  <c r="G147" i="13"/>
  <c r="AI146" i="13"/>
  <c r="AE146" i="13"/>
  <c r="AA146" i="13"/>
  <c r="W146" i="13"/>
  <c r="S146" i="13"/>
  <c r="O146" i="13"/>
  <c r="K146" i="13"/>
  <c r="G146" i="13"/>
  <c r="AI145" i="13"/>
  <c r="AE145" i="13"/>
  <c r="AA145" i="13"/>
  <c r="W145" i="13"/>
  <c r="S145" i="13"/>
  <c r="O145" i="13"/>
  <c r="K145" i="13"/>
  <c r="G145" i="13"/>
  <c r="AI144" i="13"/>
  <c r="AE144" i="13"/>
  <c r="AA144" i="13"/>
  <c r="W144" i="13"/>
  <c r="S144" i="13"/>
  <c r="O144" i="13"/>
  <c r="K144" i="13"/>
  <c r="G144" i="13"/>
  <c r="AI143" i="13"/>
  <c r="AE143" i="13"/>
  <c r="AA143" i="13"/>
  <c r="W143" i="13"/>
  <c r="S143" i="13"/>
  <c r="O143" i="13"/>
  <c r="K143" i="13"/>
  <c r="G143" i="13"/>
  <c r="AI142" i="13"/>
  <c r="AE142" i="13"/>
  <c r="AA142" i="13"/>
  <c r="W142" i="13"/>
  <c r="S142" i="13"/>
  <c r="O142" i="13"/>
  <c r="K142" i="13"/>
  <c r="G142" i="13"/>
  <c r="AI141" i="13"/>
  <c r="AE141" i="13"/>
  <c r="AA141" i="13"/>
  <c r="W141" i="13"/>
  <c r="S141" i="13"/>
  <c r="O141" i="13"/>
  <c r="K141" i="13"/>
  <c r="G141" i="13"/>
  <c r="AI140" i="13"/>
  <c r="AE140" i="13"/>
  <c r="AA140" i="13"/>
  <c r="W140" i="13"/>
  <c r="S140" i="13"/>
  <c r="O140" i="13"/>
  <c r="K140" i="13"/>
  <c r="G140" i="13"/>
  <c r="AI139" i="13"/>
  <c r="AE139" i="13"/>
  <c r="AA139" i="13"/>
  <c r="W139" i="13"/>
  <c r="S139" i="13"/>
  <c r="O139" i="13"/>
  <c r="K139" i="13"/>
  <c r="G139" i="13"/>
  <c r="AI138" i="13"/>
  <c r="AE138" i="13"/>
  <c r="AA138" i="13"/>
  <c r="W138" i="13"/>
  <c r="S138" i="13"/>
  <c r="O138" i="13"/>
  <c r="K138" i="13"/>
  <c r="G138" i="13"/>
  <c r="AI137" i="13"/>
  <c r="AE137" i="13"/>
  <c r="AA137" i="13"/>
  <c r="W137" i="13"/>
  <c r="S137" i="13"/>
  <c r="O137" i="13"/>
  <c r="K137" i="13"/>
  <c r="G137" i="13"/>
  <c r="AI136" i="13"/>
  <c r="AE136" i="13"/>
  <c r="AA136" i="13"/>
  <c r="W136" i="13"/>
  <c r="S136" i="13"/>
  <c r="O136" i="13"/>
  <c r="K136" i="13"/>
  <c r="G136" i="13"/>
  <c r="AI135" i="13"/>
  <c r="AE135" i="13"/>
  <c r="AA135" i="13"/>
  <c r="W135" i="13"/>
  <c r="S135" i="13"/>
  <c r="O135" i="13"/>
  <c r="K135" i="13"/>
  <c r="G135" i="13"/>
  <c r="AI134" i="13"/>
  <c r="AE134" i="13"/>
  <c r="AA134" i="13"/>
  <c r="W134" i="13"/>
  <c r="S134" i="13"/>
  <c r="O134" i="13"/>
  <c r="K134" i="13"/>
  <c r="G134" i="13"/>
  <c r="AI133" i="13"/>
  <c r="AE133" i="13"/>
  <c r="AA133" i="13"/>
  <c r="W133" i="13"/>
  <c r="S133" i="13"/>
  <c r="O133" i="13"/>
  <c r="K133" i="13"/>
  <c r="G133" i="13"/>
  <c r="AI132" i="13"/>
  <c r="AE132" i="13"/>
  <c r="AA132" i="13"/>
  <c r="W132" i="13"/>
  <c r="S132" i="13"/>
  <c r="O132" i="13"/>
  <c r="K132" i="13"/>
  <c r="G132" i="13"/>
  <c r="AI131" i="13"/>
  <c r="AE131" i="13"/>
  <c r="AA131" i="13"/>
  <c r="W131" i="13"/>
  <c r="S131" i="13"/>
  <c r="O131" i="13"/>
  <c r="K131" i="13"/>
  <c r="G131" i="13"/>
  <c r="AI130" i="13"/>
  <c r="AE130" i="13"/>
  <c r="AA130" i="13"/>
  <c r="W130" i="13"/>
  <c r="S130" i="13"/>
  <c r="O130" i="13"/>
  <c r="K130" i="13"/>
  <c r="G130" i="13"/>
  <c r="AI129" i="13"/>
  <c r="AE129" i="13"/>
  <c r="AA129" i="13"/>
  <c r="W129" i="13"/>
  <c r="S129" i="13"/>
  <c r="O129" i="13"/>
  <c r="K129" i="13"/>
  <c r="G129" i="13"/>
  <c r="AI128" i="13"/>
  <c r="AE128" i="13"/>
  <c r="AA128" i="13"/>
  <c r="W128" i="13"/>
  <c r="S128" i="13"/>
  <c r="O128" i="13"/>
  <c r="K128" i="13"/>
  <c r="G128" i="13"/>
  <c r="AI127" i="13"/>
  <c r="AE127" i="13"/>
  <c r="AA127" i="13"/>
  <c r="W127" i="13"/>
  <c r="S127" i="13"/>
  <c r="O127" i="13"/>
  <c r="K127" i="13"/>
  <c r="G127" i="13"/>
  <c r="AI126" i="13"/>
  <c r="AE126" i="13"/>
  <c r="AA126" i="13"/>
  <c r="W126" i="13"/>
  <c r="S126" i="13"/>
  <c r="O126" i="13"/>
  <c r="K126" i="13"/>
  <c r="G126" i="13"/>
  <c r="AI125" i="13"/>
  <c r="AE125" i="13"/>
  <c r="AA125" i="13"/>
  <c r="W125" i="13"/>
  <c r="S125" i="13"/>
  <c r="O125" i="13"/>
  <c r="K125" i="13"/>
  <c r="G125" i="13"/>
  <c r="AI124" i="13"/>
  <c r="AE124" i="13"/>
  <c r="AA124" i="13"/>
  <c r="W124" i="13"/>
  <c r="S124" i="13"/>
  <c r="O124" i="13"/>
  <c r="K124" i="13"/>
  <c r="G124" i="13"/>
  <c r="AI123" i="13"/>
  <c r="AE123" i="13"/>
  <c r="AA123" i="13"/>
  <c r="W123" i="13"/>
  <c r="S123" i="13"/>
  <c r="O123" i="13"/>
  <c r="K123" i="13"/>
  <c r="G123" i="13"/>
  <c r="AI122" i="13"/>
  <c r="AE122" i="13"/>
  <c r="AA122" i="13"/>
  <c r="W122" i="13"/>
  <c r="S122" i="13"/>
  <c r="O122" i="13"/>
  <c r="K122" i="13"/>
  <c r="G122" i="13"/>
  <c r="AI121" i="13"/>
  <c r="AE121" i="13"/>
  <c r="AA121" i="13"/>
  <c r="W121" i="13"/>
  <c r="S121" i="13"/>
  <c r="O121" i="13"/>
  <c r="K121" i="13"/>
  <c r="G121" i="13"/>
  <c r="AI120" i="13"/>
  <c r="AE120" i="13"/>
  <c r="AA120" i="13"/>
  <c r="W120" i="13"/>
  <c r="S120" i="13"/>
  <c r="O120" i="13"/>
  <c r="K120" i="13"/>
  <c r="G120" i="13"/>
  <c r="AI119" i="13"/>
  <c r="AE119" i="13"/>
  <c r="AA119" i="13"/>
  <c r="W119" i="13"/>
  <c r="S119" i="13"/>
  <c r="O119" i="13"/>
  <c r="K119" i="13"/>
  <c r="G119" i="13"/>
  <c r="AI118" i="13"/>
  <c r="AE118" i="13"/>
  <c r="AA118" i="13"/>
  <c r="W118" i="13"/>
  <c r="S118" i="13"/>
  <c r="O118" i="13"/>
  <c r="K118" i="13"/>
  <c r="G118" i="13"/>
  <c r="AI117" i="13"/>
  <c r="AE117" i="13"/>
  <c r="AA117" i="13"/>
  <c r="W117" i="13"/>
  <c r="S117" i="13"/>
  <c r="O117" i="13"/>
  <c r="K117" i="13"/>
  <c r="G117" i="13"/>
  <c r="AI116" i="13"/>
  <c r="AE116" i="13"/>
  <c r="AA116" i="13"/>
  <c r="W116" i="13"/>
  <c r="S116" i="13"/>
  <c r="O116" i="13"/>
  <c r="K116" i="13"/>
  <c r="G116" i="13"/>
  <c r="AI115" i="13"/>
  <c r="AE115" i="13"/>
  <c r="AA115" i="13"/>
  <c r="W115" i="13"/>
  <c r="S115" i="13"/>
  <c r="O115" i="13"/>
  <c r="K115" i="13"/>
  <c r="G115" i="13"/>
  <c r="AI114" i="13"/>
  <c r="AE114" i="13"/>
  <c r="AA114" i="13"/>
  <c r="W114" i="13"/>
  <c r="S114" i="13"/>
  <c r="O114" i="13"/>
  <c r="K114" i="13"/>
  <c r="G114" i="13"/>
  <c r="AI113" i="13"/>
  <c r="AE113" i="13"/>
  <c r="AA113" i="13"/>
  <c r="W113" i="13"/>
  <c r="S113" i="13"/>
  <c r="O113" i="13"/>
  <c r="K113" i="13"/>
  <c r="G113" i="13"/>
  <c r="AI112" i="13"/>
  <c r="AE112" i="13"/>
  <c r="AA112" i="13"/>
  <c r="W112" i="13"/>
  <c r="S112" i="13"/>
  <c r="O112" i="13"/>
  <c r="K112" i="13"/>
  <c r="G112" i="13"/>
  <c r="AI111" i="13"/>
  <c r="AE111" i="13"/>
  <c r="AA111" i="13"/>
  <c r="W111" i="13"/>
  <c r="S111" i="13"/>
  <c r="O111" i="13"/>
  <c r="K111" i="13"/>
  <c r="G111" i="13"/>
  <c r="AI110" i="13"/>
  <c r="AE110" i="13"/>
  <c r="AA110" i="13"/>
  <c r="W110" i="13"/>
  <c r="S110" i="13"/>
  <c r="O110" i="13"/>
  <c r="K110" i="13"/>
  <c r="G110" i="13"/>
  <c r="AI109" i="13"/>
  <c r="AE109" i="13"/>
  <c r="AA109" i="13"/>
  <c r="W109" i="13"/>
  <c r="S109" i="13"/>
  <c r="O109" i="13"/>
  <c r="K109" i="13"/>
  <c r="G109" i="13"/>
  <c r="AI108" i="13"/>
  <c r="AE108" i="13"/>
  <c r="AA108" i="13"/>
  <c r="W108" i="13"/>
  <c r="S108" i="13"/>
  <c r="O108" i="13"/>
  <c r="K108" i="13"/>
  <c r="G108" i="13"/>
  <c r="AI107" i="13"/>
  <c r="AE107" i="13"/>
  <c r="AA107" i="13"/>
  <c r="W107" i="13"/>
  <c r="S107" i="13"/>
  <c r="O107" i="13"/>
  <c r="K107" i="13"/>
  <c r="G107" i="13"/>
  <c r="AI106" i="13"/>
  <c r="AE106" i="13"/>
  <c r="AA106" i="13"/>
  <c r="W106" i="13"/>
  <c r="S106" i="13"/>
  <c r="O106" i="13"/>
  <c r="K106" i="13"/>
  <c r="G106" i="13"/>
  <c r="AI105" i="13"/>
  <c r="AE105" i="13"/>
  <c r="AA105" i="13"/>
  <c r="W105" i="13"/>
  <c r="S105" i="13"/>
  <c r="O105" i="13"/>
  <c r="K105" i="13"/>
  <c r="G105" i="13"/>
  <c r="AI104" i="13"/>
  <c r="AE104" i="13"/>
  <c r="AA104" i="13"/>
  <c r="W104" i="13"/>
  <c r="S104" i="13"/>
  <c r="O104" i="13"/>
  <c r="K104" i="13"/>
  <c r="G104" i="13"/>
  <c r="AI103" i="13"/>
  <c r="AE103" i="13"/>
  <c r="AA103" i="13"/>
  <c r="W103" i="13"/>
  <c r="S103" i="13"/>
  <c r="O103" i="13"/>
  <c r="K103" i="13"/>
  <c r="G103" i="13"/>
  <c r="AI102" i="13"/>
  <c r="AE102" i="13"/>
  <c r="AA102" i="13"/>
  <c r="W102" i="13"/>
  <c r="S102" i="13"/>
  <c r="O102" i="13"/>
  <c r="K102" i="13"/>
  <c r="G102" i="13"/>
  <c r="AI101" i="13"/>
  <c r="AE101" i="13"/>
  <c r="AA101" i="13"/>
  <c r="W101" i="13"/>
  <c r="S101" i="13"/>
  <c r="O101" i="13"/>
  <c r="K101" i="13"/>
  <c r="G101" i="13"/>
  <c r="AI100" i="13"/>
  <c r="AE100" i="13"/>
  <c r="AA100" i="13"/>
  <c r="W100" i="13"/>
  <c r="S100" i="13"/>
  <c r="O100" i="13"/>
  <c r="K100" i="13"/>
  <c r="G100" i="13"/>
  <c r="AI99" i="13"/>
  <c r="AE99" i="13"/>
  <c r="AA99" i="13"/>
  <c r="W99" i="13"/>
  <c r="S99" i="13"/>
  <c r="O99" i="13"/>
  <c r="K99" i="13"/>
  <c r="G99" i="13"/>
  <c r="AI98" i="13"/>
  <c r="AE98" i="13"/>
  <c r="AA98" i="13"/>
  <c r="W98" i="13"/>
  <c r="S98" i="13"/>
  <c r="O98" i="13"/>
  <c r="K98" i="13"/>
  <c r="G98" i="13"/>
  <c r="AI97" i="13"/>
  <c r="AE97" i="13"/>
  <c r="AA97" i="13"/>
  <c r="W97" i="13"/>
  <c r="S97" i="13"/>
  <c r="O97" i="13"/>
  <c r="K97" i="13"/>
  <c r="G97" i="13"/>
  <c r="AI96" i="13"/>
  <c r="AE96" i="13"/>
  <c r="AA96" i="13"/>
  <c r="W96" i="13"/>
  <c r="S96" i="13"/>
  <c r="O96" i="13"/>
  <c r="K96" i="13"/>
  <c r="G96" i="13"/>
  <c r="AI95" i="13"/>
  <c r="AE95" i="13"/>
  <c r="AA95" i="13"/>
  <c r="W95" i="13"/>
  <c r="S95" i="13"/>
  <c r="O95" i="13"/>
  <c r="K95" i="13"/>
  <c r="G95" i="13"/>
  <c r="AI94" i="13"/>
  <c r="AE94" i="13"/>
  <c r="AA94" i="13"/>
  <c r="W94" i="13"/>
  <c r="S94" i="13"/>
  <c r="O94" i="13"/>
  <c r="K94" i="13"/>
  <c r="G94" i="13"/>
  <c r="AI93" i="13"/>
  <c r="AE93" i="13"/>
  <c r="AA93" i="13"/>
  <c r="W93" i="13"/>
  <c r="S93" i="13"/>
  <c r="O93" i="13"/>
  <c r="K93" i="13"/>
  <c r="G93" i="13"/>
  <c r="AI92" i="13"/>
  <c r="AE92" i="13"/>
  <c r="AA92" i="13"/>
  <c r="W92" i="13"/>
  <c r="S92" i="13"/>
  <c r="O92" i="13"/>
  <c r="K92" i="13"/>
  <c r="G92" i="13"/>
  <c r="AI91" i="13"/>
  <c r="AE91" i="13"/>
  <c r="AA91" i="13"/>
  <c r="W91" i="13"/>
  <c r="S91" i="13"/>
  <c r="O91" i="13"/>
  <c r="K91" i="13"/>
  <c r="G91" i="13"/>
  <c r="AI90" i="13"/>
  <c r="AE90" i="13"/>
  <c r="AA90" i="13"/>
  <c r="W90" i="13"/>
  <c r="S90" i="13"/>
  <c r="O90" i="13"/>
  <c r="K90" i="13"/>
  <c r="G90" i="13"/>
  <c r="AI89" i="13"/>
  <c r="AE89" i="13"/>
  <c r="AA89" i="13"/>
  <c r="W89" i="13"/>
  <c r="S89" i="13"/>
  <c r="O89" i="13"/>
  <c r="K89" i="13"/>
  <c r="G89" i="13"/>
  <c r="AI88" i="13"/>
  <c r="AE88" i="13"/>
  <c r="AA88" i="13"/>
  <c r="W88" i="13"/>
  <c r="S88" i="13"/>
  <c r="O88" i="13"/>
  <c r="K88" i="13"/>
  <c r="G88" i="13"/>
  <c r="AI87" i="13"/>
  <c r="AE87" i="13"/>
  <c r="AA87" i="13"/>
  <c r="W87" i="13"/>
  <c r="S87" i="13"/>
  <c r="O87" i="13"/>
  <c r="K87" i="13"/>
  <c r="G87" i="13"/>
  <c r="AI86" i="13"/>
  <c r="AE86" i="13"/>
  <c r="AA86" i="13"/>
  <c r="W86" i="13"/>
  <c r="S86" i="13"/>
  <c r="O86" i="13"/>
  <c r="K86" i="13"/>
  <c r="G86" i="13"/>
  <c r="AI85" i="13"/>
  <c r="AE85" i="13"/>
  <c r="AA85" i="13"/>
  <c r="W85" i="13"/>
  <c r="S85" i="13"/>
  <c r="O85" i="13"/>
  <c r="K85" i="13"/>
  <c r="G85" i="13"/>
  <c r="AI84" i="13"/>
  <c r="AE84" i="13"/>
  <c r="AA84" i="13"/>
  <c r="W84" i="13"/>
  <c r="S84" i="13"/>
  <c r="O84" i="13"/>
  <c r="K84" i="13"/>
  <c r="G84" i="13"/>
  <c r="AI83" i="13"/>
  <c r="AE83" i="13"/>
  <c r="AA83" i="13"/>
  <c r="W83" i="13"/>
  <c r="S83" i="13"/>
  <c r="O83" i="13"/>
  <c r="K83" i="13"/>
  <c r="G83" i="13"/>
  <c r="AI82" i="13"/>
  <c r="AE82" i="13"/>
  <c r="AA82" i="13"/>
  <c r="W82" i="13"/>
  <c r="S82" i="13"/>
  <c r="O82" i="13"/>
  <c r="K82" i="13"/>
  <c r="G82" i="13"/>
  <c r="AI81" i="13"/>
  <c r="AE81" i="13"/>
  <c r="AA81" i="13"/>
  <c r="W81" i="13"/>
  <c r="S81" i="13"/>
  <c r="O81" i="13"/>
  <c r="K81" i="13"/>
  <c r="G81" i="13"/>
  <c r="AI80" i="13"/>
  <c r="AE80" i="13"/>
  <c r="AA80" i="13"/>
  <c r="W80" i="13"/>
  <c r="S80" i="13"/>
  <c r="O80" i="13"/>
  <c r="K80" i="13"/>
  <c r="G80" i="13"/>
  <c r="AI79" i="13"/>
  <c r="AE79" i="13"/>
  <c r="AA79" i="13"/>
  <c r="W79" i="13"/>
  <c r="S79" i="13"/>
  <c r="O79" i="13"/>
  <c r="K79" i="13"/>
  <c r="G79" i="13"/>
  <c r="AI78" i="13"/>
  <c r="AE78" i="13"/>
  <c r="AA78" i="13"/>
  <c r="W78" i="13"/>
  <c r="S78" i="13"/>
  <c r="O78" i="13"/>
  <c r="K78" i="13"/>
  <c r="G78" i="13"/>
  <c r="AI77" i="13"/>
  <c r="AE77" i="13"/>
  <c r="AA77" i="13"/>
  <c r="W77" i="13"/>
  <c r="S77" i="13"/>
  <c r="O77" i="13"/>
  <c r="K77" i="13"/>
  <c r="G77" i="13"/>
  <c r="AI76" i="13"/>
  <c r="AE76" i="13"/>
  <c r="AA76" i="13"/>
  <c r="W76" i="13"/>
  <c r="S76" i="13"/>
  <c r="O76" i="13"/>
  <c r="K76" i="13"/>
  <c r="G76" i="13"/>
  <c r="AI75" i="13"/>
  <c r="AE75" i="13"/>
  <c r="AA75" i="13"/>
  <c r="W75" i="13"/>
  <c r="S75" i="13"/>
  <c r="O75" i="13"/>
  <c r="K75" i="13"/>
  <c r="G75" i="13"/>
  <c r="AI74" i="13"/>
  <c r="AE74" i="13"/>
  <c r="AA74" i="13"/>
  <c r="W74" i="13"/>
  <c r="S74" i="13"/>
  <c r="O74" i="13"/>
  <c r="K74" i="13"/>
  <c r="G74" i="13"/>
  <c r="AI73" i="13"/>
  <c r="AE73" i="13"/>
  <c r="AA73" i="13"/>
  <c r="W73" i="13"/>
  <c r="S73" i="13"/>
  <c r="O73" i="13"/>
  <c r="K73" i="13"/>
  <c r="G73" i="13"/>
  <c r="AI72" i="13"/>
  <c r="AE72" i="13"/>
  <c r="AA72" i="13"/>
  <c r="W72" i="13"/>
  <c r="S72" i="13"/>
  <c r="O72" i="13"/>
  <c r="K72" i="13"/>
  <c r="G72" i="13"/>
  <c r="AI71" i="13"/>
  <c r="AE71" i="13"/>
  <c r="AA71" i="13"/>
  <c r="W71" i="13"/>
  <c r="S71" i="13"/>
  <c r="O71" i="13"/>
  <c r="K71" i="13"/>
  <c r="G71" i="13"/>
  <c r="AI70" i="13"/>
  <c r="AE70" i="13"/>
  <c r="AA70" i="13"/>
  <c r="W70" i="13"/>
  <c r="S70" i="13"/>
  <c r="O70" i="13"/>
  <c r="K70" i="13"/>
  <c r="G70" i="13"/>
  <c r="AI69" i="13"/>
  <c r="AE69" i="13"/>
  <c r="AA69" i="13"/>
  <c r="W69" i="13"/>
  <c r="S69" i="13"/>
  <c r="O69" i="13"/>
  <c r="K69" i="13"/>
  <c r="G69" i="13"/>
  <c r="AI68" i="13"/>
  <c r="AE68" i="13"/>
  <c r="AA68" i="13"/>
  <c r="W68" i="13"/>
  <c r="S68" i="13"/>
  <c r="O68" i="13"/>
  <c r="K68" i="13"/>
  <c r="G68" i="13"/>
  <c r="AI67" i="13"/>
  <c r="AE67" i="13"/>
  <c r="AA67" i="13"/>
  <c r="W67" i="13"/>
  <c r="S67" i="13"/>
  <c r="O67" i="13"/>
  <c r="K67" i="13"/>
  <c r="G67" i="13"/>
  <c r="AI66" i="13"/>
  <c r="AE66" i="13"/>
  <c r="AA66" i="13"/>
  <c r="W66" i="13"/>
  <c r="S66" i="13"/>
  <c r="O66" i="13"/>
  <c r="K66" i="13"/>
  <c r="G66" i="13"/>
  <c r="AI65" i="13"/>
  <c r="AE65" i="13"/>
  <c r="AA65" i="13"/>
  <c r="W65" i="13"/>
  <c r="S65" i="13"/>
  <c r="O65" i="13"/>
  <c r="K65" i="13"/>
  <c r="G65" i="13"/>
  <c r="AI64" i="13"/>
  <c r="AE64" i="13"/>
  <c r="AA64" i="13"/>
  <c r="W64" i="13"/>
  <c r="S64" i="13"/>
  <c r="O64" i="13"/>
  <c r="K64" i="13"/>
  <c r="G64" i="13"/>
  <c r="AI63" i="13"/>
  <c r="AE63" i="13"/>
  <c r="AA63" i="13"/>
  <c r="W63" i="13"/>
  <c r="S63" i="13"/>
  <c r="O63" i="13"/>
  <c r="K63" i="13"/>
  <c r="G63" i="13"/>
  <c r="AI62" i="13"/>
  <c r="AE62" i="13"/>
  <c r="AA62" i="13"/>
  <c r="W62" i="13"/>
  <c r="S62" i="13"/>
  <c r="O62" i="13"/>
  <c r="K62" i="13"/>
  <c r="G62" i="13"/>
  <c r="AI61" i="13"/>
  <c r="AE61" i="13"/>
  <c r="AA61" i="13"/>
  <c r="W61" i="13"/>
  <c r="S61" i="13"/>
  <c r="O61" i="13"/>
  <c r="K61" i="13"/>
  <c r="AI60" i="13"/>
  <c r="AE60" i="13"/>
  <c r="AA60" i="13"/>
  <c r="W60" i="13"/>
  <c r="S60" i="13"/>
  <c r="O60" i="13"/>
  <c r="K60" i="13"/>
  <c r="G60" i="13"/>
  <c r="AI59" i="13"/>
  <c r="AE59" i="13"/>
  <c r="AA59" i="13"/>
  <c r="W59" i="13"/>
  <c r="S59" i="13"/>
  <c r="O59" i="13"/>
  <c r="K59" i="13"/>
  <c r="G59" i="13"/>
  <c r="AI58" i="13"/>
  <c r="AE58" i="13"/>
  <c r="AA58" i="13"/>
  <c r="W58" i="13"/>
  <c r="S58" i="13"/>
  <c r="O58" i="13"/>
  <c r="K58" i="13"/>
  <c r="G58" i="13"/>
  <c r="AI57" i="13"/>
  <c r="AE57" i="13"/>
  <c r="AA57" i="13"/>
  <c r="W57" i="13"/>
  <c r="S57" i="13"/>
  <c r="O57" i="13"/>
  <c r="K57" i="13"/>
  <c r="G57" i="13"/>
  <c r="H3" i="13" s="1"/>
  <c r="AI56" i="13"/>
  <c r="AE56" i="13"/>
  <c r="AA56" i="13"/>
  <c r="W56" i="13"/>
  <c r="S56" i="13"/>
  <c r="O56" i="13"/>
  <c r="K56" i="13"/>
  <c r="G56" i="13"/>
  <c r="AI55" i="13"/>
  <c r="AE55" i="13"/>
  <c r="AA55" i="13"/>
  <c r="W55" i="13"/>
  <c r="S55" i="13"/>
  <c r="O55" i="13"/>
  <c r="K55" i="13"/>
  <c r="G55" i="13"/>
  <c r="AI54" i="13"/>
  <c r="AE54" i="13"/>
  <c r="AA54" i="13"/>
  <c r="W54" i="13"/>
  <c r="S54" i="13"/>
  <c r="O54" i="13"/>
  <c r="K54" i="13"/>
  <c r="G54" i="13"/>
  <c r="AI53" i="13"/>
  <c r="AE53" i="13"/>
  <c r="AA53" i="13"/>
  <c r="W53" i="13"/>
  <c r="S53" i="13"/>
  <c r="O53" i="13"/>
  <c r="K53" i="13"/>
  <c r="G53" i="13"/>
  <c r="AI52" i="13"/>
  <c r="AE52" i="13"/>
  <c r="AA52" i="13"/>
  <c r="W52" i="13"/>
  <c r="S52" i="13"/>
  <c r="O52" i="13"/>
  <c r="K52" i="13"/>
  <c r="G52" i="13"/>
  <c r="AI51" i="13"/>
  <c r="AE51" i="13"/>
  <c r="AA51" i="13"/>
  <c r="W51" i="13"/>
  <c r="S51" i="13"/>
  <c r="O51" i="13"/>
  <c r="K51" i="13"/>
  <c r="G51" i="13"/>
  <c r="AI50" i="13"/>
  <c r="AE50" i="13"/>
  <c r="AA50" i="13"/>
  <c r="W50" i="13"/>
  <c r="S50" i="13"/>
  <c r="O50" i="13"/>
  <c r="K50" i="13"/>
  <c r="G50" i="13"/>
  <c r="AI49" i="13"/>
  <c r="AE49" i="13"/>
  <c r="AA49" i="13"/>
  <c r="W49" i="13"/>
  <c r="S49" i="13"/>
  <c r="O49" i="13"/>
  <c r="K49" i="13"/>
  <c r="G49" i="13"/>
  <c r="AI48" i="13"/>
  <c r="AE48" i="13"/>
  <c r="AA48" i="13"/>
  <c r="W48" i="13"/>
  <c r="S48" i="13"/>
  <c r="O48" i="13"/>
  <c r="K48" i="13"/>
  <c r="G48" i="13"/>
  <c r="AI47" i="13"/>
  <c r="AE47" i="13"/>
  <c r="AA47" i="13"/>
  <c r="W47" i="13"/>
  <c r="S47" i="13"/>
  <c r="O47" i="13"/>
  <c r="K47" i="13"/>
  <c r="G47" i="13"/>
  <c r="AI46" i="13"/>
  <c r="AE46" i="13"/>
  <c r="AA46" i="13"/>
  <c r="W46" i="13"/>
  <c r="S46" i="13"/>
  <c r="O46" i="13"/>
  <c r="K46" i="13"/>
  <c r="G46" i="13"/>
  <c r="AI45" i="13"/>
  <c r="AE45" i="13"/>
  <c r="AA45" i="13"/>
  <c r="W45" i="13"/>
  <c r="S45" i="13"/>
  <c r="O45" i="13"/>
  <c r="K45" i="13"/>
  <c r="G45" i="13"/>
  <c r="AI44" i="13"/>
  <c r="AE44" i="13"/>
  <c r="AA44" i="13"/>
  <c r="W44" i="13"/>
  <c r="S44" i="13"/>
  <c r="O44" i="13"/>
  <c r="K44" i="13"/>
  <c r="G44" i="13"/>
  <c r="AI43" i="13"/>
  <c r="AE43" i="13"/>
  <c r="AA43" i="13"/>
  <c r="W43" i="13"/>
  <c r="S43" i="13"/>
  <c r="O43" i="13"/>
  <c r="K43" i="13"/>
  <c r="G43" i="13"/>
  <c r="AI42" i="13"/>
  <c r="AE42" i="13"/>
  <c r="AA42" i="13"/>
  <c r="W42" i="13"/>
  <c r="S42" i="13"/>
  <c r="O42" i="13"/>
  <c r="K42" i="13"/>
  <c r="G42" i="13"/>
  <c r="AI41" i="13"/>
  <c r="AE41" i="13"/>
  <c r="AA41" i="13"/>
  <c r="W41" i="13"/>
  <c r="S41" i="13"/>
  <c r="O41" i="13"/>
  <c r="K41" i="13"/>
  <c r="G41" i="13"/>
  <c r="AI40" i="13"/>
  <c r="AE40" i="13"/>
  <c r="AA40" i="13"/>
  <c r="W40" i="13"/>
  <c r="S40" i="13"/>
  <c r="O40" i="13"/>
  <c r="K40" i="13"/>
  <c r="G40" i="13"/>
  <c r="AI39" i="13"/>
  <c r="AE39" i="13"/>
  <c r="AA39" i="13"/>
  <c r="W39" i="13"/>
  <c r="S39" i="13"/>
  <c r="O39" i="13"/>
  <c r="K39" i="13"/>
  <c r="G39" i="13"/>
  <c r="AI38" i="13"/>
  <c r="AE38" i="13"/>
  <c r="AA38" i="13"/>
  <c r="W38" i="13"/>
  <c r="S38" i="13"/>
  <c r="O38" i="13"/>
  <c r="K38" i="13"/>
  <c r="G38" i="13"/>
  <c r="AI37" i="13"/>
  <c r="AE37" i="13"/>
  <c r="AA37" i="13"/>
  <c r="W37" i="13"/>
  <c r="S37" i="13"/>
  <c r="O37" i="13"/>
  <c r="K37" i="13"/>
  <c r="G37" i="13"/>
  <c r="AI36" i="13"/>
  <c r="AE36" i="13"/>
  <c r="AA36" i="13"/>
  <c r="W36" i="13"/>
  <c r="S36" i="13"/>
  <c r="O36" i="13"/>
  <c r="K36" i="13"/>
  <c r="G36" i="13"/>
  <c r="AI35" i="13"/>
  <c r="AE35" i="13"/>
  <c r="AA35" i="13"/>
  <c r="W35" i="13"/>
  <c r="S35" i="13"/>
  <c r="O35" i="13"/>
  <c r="K35" i="13"/>
  <c r="G35" i="13"/>
  <c r="AI34" i="13"/>
  <c r="AE34" i="13"/>
  <c r="AA34" i="13"/>
  <c r="W34" i="13"/>
  <c r="S34" i="13"/>
  <c r="O34" i="13"/>
  <c r="K34" i="13"/>
  <c r="G34" i="13"/>
  <c r="AI33" i="13"/>
  <c r="AE33" i="13"/>
  <c r="AA33" i="13"/>
  <c r="W33" i="13"/>
  <c r="S33" i="13"/>
  <c r="O33" i="13"/>
  <c r="K33" i="13"/>
  <c r="G33" i="13"/>
  <c r="AI32" i="13"/>
  <c r="AE32" i="13"/>
  <c r="AA32" i="13"/>
  <c r="W32" i="13"/>
  <c r="S32" i="13"/>
  <c r="O32" i="13"/>
  <c r="K32" i="13"/>
  <c r="G32" i="13"/>
  <c r="AI31" i="13"/>
  <c r="AE31" i="13"/>
  <c r="AA31" i="13"/>
  <c r="W31" i="13"/>
  <c r="S31" i="13"/>
  <c r="O31" i="13"/>
  <c r="K31" i="13"/>
  <c r="G31" i="13"/>
  <c r="AI30" i="13"/>
  <c r="AE30" i="13"/>
  <c r="AA30" i="13"/>
  <c r="W30" i="13"/>
  <c r="S30" i="13"/>
  <c r="O30" i="13"/>
  <c r="K30" i="13"/>
  <c r="G30" i="13"/>
  <c r="AI29" i="13"/>
  <c r="AE29" i="13"/>
  <c r="AA29" i="13"/>
  <c r="W29" i="13"/>
  <c r="S29" i="13"/>
  <c r="O29" i="13"/>
  <c r="K29" i="13"/>
  <c r="G29" i="13"/>
  <c r="AI28" i="13"/>
  <c r="AE28" i="13"/>
  <c r="AA28" i="13"/>
  <c r="W28" i="13"/>
  <c r="S28" i="13"/>
  <c r="O28" i="13"/>
  <c r="K28" i="13"/>
  <c r="G28" i="13"/>
  <c r="AI27" i="13"/>
  <c r="AE27" i="13"/>
  <c r="AA27" i="13"/>
  <c r="W27" i="13"/>
  <c r="S27" i="13"/>
  <c r="O27" i="13"/>
  <c r="K27" i="13"/>
  <c r="G27" i="13"/>
  <c r="AI26" i="13"/>
  <c r="AE26" i="13"/>
  <c r="AA26" i="13"/>
  <c r="W26" i="13"/>
  <c r="S26" i="13"/>
  <c r="O26" i="13"/>
  <c r="K26" i="13"/>
  <c r="G26" i="13"/>
  <c r="AI25" i="13"/>
  <c r="AE25" i="13"/>
  <c r="AA25" i="13"/>
  <c r="W25" i="13"/>
  <c r="S25" i="13"/>
  <c r="O25" i="13"/>
  <c r="K25" i="13"/>
  <c r="G25" i="13"/>
  <c r="AI24" i="13"/>
  <c r="AE24" i="13"/>
  <c r="AA24" i="13"/>
  <c r="W24" i="13"/>
  <c r="S24" i="13"/>
  <c r="O24" i="13"/>
  <c r="K24" i="13"/>
  <c r="G24" i="13"/>
  <c r="AI23" i="13"/>
  <c r="AE23" i="13"/>
  <c r="AA23" i="13"/>
  <c r="W23" i="13"/>
  <c r="S23" i="13"/>
  <c r="O23" i="13"/>
  <c r="K23" i="13"/>
  <c r="G23" i="13"/>
  <c r="AI22" i="13"/>
  <c r="AE22" i="13"/>
  <c r="AA22" i="13"/>
  <c r="W22" i="13"/>
  <c r="S22" i="13"/>
  <c r="O22" i="13"/>
  <c r="K22" i="13"/>
  <c r="G22" i="13"/>
  <c r="AI21" i="13"/>
  <c r="AE21" i="13"/>
  <c r="AA21" i="13"/>
  <c r="W21" i="13"/>
  <c r="S21" i="13"/>
  <c r="O21" i="13"/>
  <c r="K21" i="13"/>
  <c r="G21" i="13"/>
  <c r="AI20" i="13"/>
  <c r="AE20" i="13"/>
  <c r="AA20" i="13"/>
  <c r="W20" i="13"/>
  <c r="S20" i="13"/>
  <c r="O20" i="13"/>
  <c r="K20" i="13"/>
  <c r="G20" i="13"/>
  <c r="AI19" i="13"/>
  <c r="AE19" i="13"/>
  <c r="AA19" i="13"/>
  <c r="W19" i="13"/>
  <c r="S19" i="13"/>
  <c r="O19" i="13"/>
  <c r="K19" i="13"/>
  <c r="G19" i="13"/>
  <c r="AI18" i="13"/>
  <c r="AE18" i="13"/>
  <c r="AA18" i="13"/>
  <c r="W18" i="13"/>
  <c r="S18" i="13"/>
  <c r="O18" i="13"/>
  <c r="K18" i="13"/>
  <c r="G18" i="13"/>
  <c r="AI17" i="13"/>
  <c r="AE17" i="13"/>
  <c r="AA17" i="13"/>
  <c r="W17" i="13"/>
  <c r="S17" i="13"/>
  <c r="O17" i="13"/>
  <c r="K17" i="13"/>
  <c r="G17" i="13"/>
  <c r="AI16" i="13"/>
  <c r="AE16" i="13"/>
  <c r="AA16" i="13"/>
  <c r="W16" i="13"/>
  <c r="S16" i="13"/>
  <c r="O16" i="13"/>
  <c r="K16" i="13"/>
  <c r="G16" i="13"/>
  <c r="AI15" i="13"/>
  <c r="AE15" i="13"/>
  <c r="AA15" i="13"/>
  <c r="W15" i="13"/>
  <c r="S15" i="13"/>
  <c r="O15" i="13"/>
  <c r="K15" i="13"/>
  <c r="G15" i="13"/>
  <c r="AI14" i="13"/>
  <c r="AE14" i="13"/>
  <c r="AA14" i="13"/>
  <c r="W14" i="13"/>
  <c r="S14" i="13"/>
  <c r="O14" i="13"/>
  <c r="K14" i="13"/>
  <c r="G14" i="13"/>
  <c r="AI13" i="13"/>
  <c r="AE13" i="13"/>
  <c r="AA13" i="13"/>
  <c r="W13" i="13"/>
  <c r="S13" i="13"/>
  <c r="O13" i="13"/>
  <c r="K13" i="13"/>
  <c r="G13" i="13"/>
  <c r="AI12" i="13"/>
  <c r="AE12" i="13"/>
  <c r="AA12" i="13"/>
  <c r="W12" i="13"/>
  <c r="S12" i="13"/>
  <c r="O12" i="13"/>
  <c r="K12" i="13"/>
  <c r="G12" i="13"/>
  <c r="AI11" i="13"/>
  <c r="AE11" i="13"/>
  <c r="AA11" i="13"/>
  <c r="W11" i="13"/>
  <c r="S11" i="13"/>
  <c r="O11" i="13"/>
  <c r="K11" i="13"/>
  <c r="G11" i="13"/>
  <c r="AI10" i="13"/>
  <c r="AE10" i="13"/>
  <c r="AA10" i="13"/>
  <c r="W10" i="13"/>
  <c r="S10" i="13"/>
  <c r="O10" i="13"/>
  <c r="K10" i="13"/>
  <c r="G10" i="13"/>
  <c r="AI9" i="13"/>
  <c r="AE9" i="13"/>
  <c r="AA9" i="13"/>
  <c r="W9" i="13"/>
  <c r="S9" i="13"/>
  <c r="O9" i="13"/>
  <c r="K9" i="13"/>
  <c r="G9" i="13"/>
  <c r="AI8" i="13"/>
  <c r="AE8" i="13"/>
  <c r="AA8" i="13"/>
  <c r="W8" i="13"/>
  <c r="S8" i="13"/>
  <c r="O8" i="13"/>
  <c r="K8" i="13"/>
  <c r="G8" i="13"/>
  <c r="AI7" i="13"/>
  <c r="AE7" i="13"/>
  <c r="AA7" i="13"/>
  <c r="W7" i="13"/>
  <c r="S7" i="13"/>
  <c r="O7" i="13"/>
  <c r="K7" i="13"/>
  <c r="G7" i="13"/>
  <c r="AI6" i="13"/>
  <c r="AE6" i="13"/>
  <c r="AA6" i="13"/>
  <c r="W6" i="13"/>
  <c r="S6" i="13"/>
  <c r="S3" i="13" s="1"/>
  <c r="O6" i="13"/>
  <c r="K6" i="13"/>
  <c r="K3" i="13" s="1"/>
  <c r="G6" i="13"/>
  <c r="G3" i="13" s="1"/>
  <c r="B14" i="1"/>
  <c r="A29" i="1"/>
  <c r="I18" i="1"/>
  <c r="G18" i="1"/>
  <c r="G4" i="14" l="1"/>
  <c r="H3" i="14"/>
  <c r="T3" i="14"/>
  <c r="L3" i="14"/>
  <c r="O3" i="14"/>
  <c r="S3" i="14"/>
  <c r="W3" i="14"/>
  <c r="AJ3" i="14"/>
  <c r="AF3" i="14"/>
  <c r="AB3" i="14"/>
  <c r="AI4" i="14"/>
  <c r="AI3" i="14"/>
  <c r="AE4" i="14"/>
  <c r="AA4" i="14"/>
  <c r="K4" i="13"/>
  <c r="L3" i="13"/>
  <c r="X3" i="13"/>
  <c r="O4" i="13"/>
  <c r="P3" i="13"/>
  <c r="AI3" i="13"/>
  <c r="AE3" i="13"/>
  <c r="AA3" i="13"/>
  <c r="W4" i="13"/>
  <c r="AJ3" i="13"/>
  <c r="AE4" i="13"/>
  <c r="AF3" i="13"/>
  <c r="AB3" i="13"/>
  <c r="S4" i="13"/>
  <c r="W4" i="14"/>
  <c r="X3" i="14"/>
  <c r="AE3" i="14"/>
  <c r="AA3" i="14"/>
  <c r="S4" i="14"/>
  <c r="O4" i="14"/>
  <c r="K4" i="14"/>
  <c r="G3" i="14"/>
  <c r="AI4" i="13"/>
  <c r="AA4" i="13"/>
  <c r="W3" i="13"/>
  <c r="T3" i="13"/>
  <c r="O3" i="13"/>
  <c r="G4" i="13"/>
  <c r="B24" i="1"/>
  <c r="E41" i="1"/>
  <c r="E44" i="1"/>
  <c r="E50" i="1"/>
  <c r="E47" i="1"/>
  <c r="N132" i="15"/>
  <c r="Z170" i="14"/>
  <c r="J170" i="14"/>
  <c r="Y171" i="14"/>
  <c r="Y172" i="13"/>
  <c r="V168" i="13"/>
  <c r="Z169" i="13"/>
  <c r="AL168" i="13"/>
  <c r="AC172" i="13"/>
  <c r="I170" i="15"/>
  <c r="Z170" i="13"/>
  <c r="I171" i="13"/>
  <c r="AC171" i="13"/>
  <c r="AG170" i="15"/>
  <c r="U171" i="15"/>
  <c r="U172" i="4"/>
  <c r="M171" i="13"/>
  <c r="AH171" i="13"/>
  <c r="Q170" i="15"/>
  <c r="U172" i="13"/>
  <c r="AC171" i="15"/>
  <c r="V170" i="15"/>
  <c r="U171" i="13"/>
  <c r="V122" i="15"/>
  <c r="J172" i="4"/>
  <c r="M170" i="13"/>
  <c r="AD170" i="13"/>
  <c r="J171" i="13"/>
  <c r="J172" i="13"/>
  <c r="V170" i="14"/>
  <c r="AC171" i="14"/>
  <c r="U170" i="15"/>
  <c r="Q171" i="15"/>
  <c r="R172" i="15"/>
  <c r="AG170" i="14"/>
  <c r="M105" i="15"/>
  <c r="N151" i="15"/>
  <c r="AG172" i="4"/>
  <c r="I170" i="14"/>
  <c r="Q171" i="14"/>
  <c r="R171" i="14"/>
  <c r="Y172" i="15"/>
  <c r="V170" i="13"/>
  <c r="Q171" i="13"/>
  <c r="M170" i="14"/>
  <c r="AD170" i="14"/>
  <c r="I171" i="14"/>
  <c r="U171" i="14"/>
  <c r="AC172" i="14"/>
  <c r="M170" i="15"/>
  <c r="AD170" i="15"/>
  <c r="I171" i="15"/>
  <c r="Y171" i="15"/>
  <c r="N172" i="13"/>
  <c r="V172" i="4"/>
  <c r="R172" i="13"/>
  <c r="J171" i="14"/>
  <c r="J171" i="15"/>
  <c r="AC172" i="15"/>
  <c r="U170" i="14"/>
  <c r="AH170" i="14"/>
  <c r="M171" i="14"/>
  <c r="AH170" i="15"/>
  <c r="AD171" i="15"/>
  <c r="Q172" i="15"/>
  <c r="AG172" i="15"/>
  <c r="N170" i="15"/>
  <c r="Y170" i="15"/>
  <c r="V171" i="15"/>
  <c r="AG171" i="15"/>
  <c r="I172" i="15"/>
  <c r="AD172" i="15"/>
  <c r="Z170" i="15"/>
  <c r="AK170" i="15"/>
  <c r="M171" i="15"/>
  <c r="AH171" i="15"/>
  <c r="J172" i="15"/>
  <c r="U172" i="15"/>
  <c r="AL170" i="15"/>
  <c r="N171" i="15"/>
  <c r="V172" i="15"/>
  <c r="R170" i="15"/>
  <c r="Z171" i="15"/>
  <c r="M172" i="15"/>
  <c r="AH172" i="15"/>
  <c r="AL171" i="15"/>
  <c r="N172" i="15"/>
  <c r="Z172" i="15"/>
  <c r="N170" i="14"/>
  <c r="Y170" i="14"/>
  <c r="V171" i="14"/>
  <c r="AG171" i="14"/>
  <c r="I172" i="14"/>
  <c r="AD172" i="14"/>
  <c r="AK170" i="14"/>
  <c r="AH171" i="14"/>
  <c r="J172" i="14"/>
  <c r="U172" i="14"/>
  <c r="Q170" i="14"/>
  <c r="AL170" i="14"/>
  <c r="N171" i="14"/>
  <c r="V172" i="14"/>
  <c r="AG172" i="14"/>
  <c r="Z171" i="14"/>
  <c r="M172" i="14"/>
  <c r="AH172" i="14"/>
  <c r="AL171" i="14"/>
  <c r="N172" i="14"/>
  <c r="Y172" i="14"/>
  <c r="Z172" i="14"/>
  <c r="AK172" i="14"/>
  <c r="N170" i="13"/>
  <c r="Y170" i="13"/>
  <c r="V171" i="13"/>
  <c r="AG171" i="13"/>
  <c r="I172" i="13"/>
  <c r="AD172" i="13"/>
  <c r="AK170" i="13"/>
  <c r="Q170" i="13"/>
  <c r="N171" i="13"/>
  <c r="Y171" i="13"/>
  <c r="V172" i="13"/>
  <c r="AG172" i="13"/>
  <c r="AC170" i="13"/>
  <c r="Z171" i="13"/>
  <c r="M172" i="13"/>
  <c r="AH172" i="13"/>
  <c r="I170" i="13"/>
  <c r="AL171" i="13"/>
  <c r="U170" i="13"/>
  <c r="R171" i="13"/>
  <c r="Z172" i="13"/>
  <c r="R172" i="4"/>
  <c r="AC172" i="4"/>
  <c r="I172" i="4"/>
  <c r="AD172" i="4"/>
  <c r="M172" i="4"/>
  <c r="AH172" i="4"/>
  <c r="N172" i="4"/>
  <c r="Y172" i="4"/>
  <c r="Z172" i="4"/>
  <c r="AK172" i="4"/>
  <c r="J123" i="15"/>
  <c r="U108" i="15"/>
  <c r="Z12" i="15"/>
  <c r="M33" i="15"/>
  <c r="V72" i="15"/>
  <c r="N140" i="15"/>
  <c r="Q87" i="15"/>
  <c r="Q117" i="15"/>
  <c r="Q91" i="15"/>
  <c r="Y30" i="15"/>
  <c r="M65" i="15"/>
  <c r="AG143" i="15"/>
  <c r="Y54" i="15"/>
  <c r="I74" i="15"/>
  <c r="V84" i="15"/>
  <c r="Q95" i="15"/>
  <c r="R52" i="15"/>
  <c r="AC58" i="15"/>
  <c r="Q71" i="15"/>
  <c r="V103" i="15"/>
  <c r="I115" i="15"/>
  <c r="Q27" i="15"/>
  <c r="V49" i="15"/>
  <c r="I22" i="15"/>
  <c r="Q31" i="15"/>
  <c r="M41" i="15"/>
  <c r="AG65" i="15"/>
  <c r="AG95" i="15"/>
  <c r="AK141" i="15"/>
  <c r="Z24" i="15"/>
  <c r="R44" i="15"/>
  <c r="AD53" i="15"/>
  <c r="J78" i="15"/>
  <c r="AK98" i="15"/>
  <c r="Y99" i="15"/>
  <c r="I104" i="15"/>
  <c r="M156" i="15"/>
  <c r="M135" i="15"/>
  <c r="Q138" i="15"/>
  <c r="J144" i="15"/>
  <c r="AH144" i="15"/>
  <c r="AC21" i="15"/>
  <c r="Z35" i="15"/>
  <c r="AD38" i="15"/>
  <c r="Y58" i="15"/>
  <c r="Q75" i="15"/>
  <c r="Q85" i="15"/>
  <c r="U98" i="15"/>
  <c r="J136" i="15"/>
  <c r="AD41" i="15"/>
  <c r="U62" i="15"/>
  <c r="I123" i="15"/>
  <c r="M142" i="15"/>
  <c r="R59" i="15"/>
  <c r="AL38" i="15"/>
  <c r="Q142" i="15"/>
  <c r="V144" i="15"/>
  <c r="M148" i="15"/>
  <c r="U94" i="15"/>
  <c r="AC13" i="15"/>
  <c r="AL47" i="15"/>
  <c r="Z56" i="15"/>
  <c r="M57" i="15"/>
  <c r="Y61" i="15"/>
  <c r="Q67" i="15"/>
  <c r="AG71" i="15"/>
  <c r="I87" i="15"/>
  <c r="AG87" i="15"/>
  <c r="Z119" i="15"/>
  <c r="Q125" i="15"/>
  <c r="Q146" i="15"/>
  <c r="AG147" i="15"/>
  <c r="V152" i="15"/>
  <c r="I156" i="15"/>
  <c r="AG156" i="15"/>
  <c r="AG159" i="15"/>
  <c r="AG90" i="15"/>
  <c r="AG43" i="15"/>
  <c r="AH45" i="15"/>
  <c r="AG48" i="15"/>
  <c r="AG51" i="15"/>
  <c r="I90" i="15"/>
  <c r="I94" i="15"/>
  <c r="Z115" i="15"/>
  <c r="V140" i="15"/>
  <c r="U148" i="15"/>
  <c r="AD92" i="15"/>
  <c r="J121" i="15"/>
  <c r="AC9" i="15"/>
  <c r="J16" i="15"/>
  <c r="M34" i="15"/>
  <c r="AG61" i="15"/>
  <c r="AG83" i="15"/>
  <c r="M109" i="15"/>
  <c r="Y125" i="15"/>
  <c r="V148" i="15"/>
  <c r="M154" i="15"/>
  <c r="AD16" i="15"/>
  <c r="AC17" i="15"/>
  <c r="AG19" i="15"/>
  <c r="Y22" i="15"/>
  <c r="AD24" i="15"/>
  <c r="I26" i="15"/>
  <c r="M61" i="15"/>
  <c r="M94" i="15"/>
  <c r="AH99" i="15"/>
  <c r="AC110" i="15"/>
  <c r="J115" i="15"/>
  <c r="AD115" i="15"/>
  <c r="Q116" i="15"/>
  <c r="I127" i="15"/>
  <c r="J152" i="15"/>
  <c r="Y10" i="15"/>
  <c r="AC109" i="15"/>
  <c r="AG9" i="15"/>
  <c r="U10" i="15"/>
  <c r="Q21" i="15"/>
  <c r="J24" i="15"/>
  <c r="V37" i="15"/>
  <c r="I41" i="15"/>
  <c r="AD44" i="15"/>
  <c r="U53" i="15"/>
  <c r="N74" i="15"/>
  <c r="AC75" i="15"/>
  <c r="AH89" i="15"/>
  <c r="AC91" i="15"/>
  <c r="AG93" i="15"/>
  <c r="AC95" i="15"/>
  <c r="Y98" i="15"/>
  <c r="V106" i="15"/>
  <c r="Z123" i="15"/>
  <c r="J140" i="15"/>
  <c r="J148" i="15"/>
  <c r="Y148" i="15"/>
  <c r="Y151" i="15"/>
  <c r="AH168" i="15"/>
  <c r="M9" i="15"/>
  <c r="I14" i="15"/>
  <c r="AG17" i="15"/>
  <c r="V18" i="15"/>
  <c r="AK33" i="15"/>
  <c r="V45" i="15"/>
  <c r="V53" i="15"/>
  <c r="AG57" i="15"/>
  <c r="AC62" i="15"/>
  <c r="AC71" i="15"/>
  <c r="N72" i="15"/>
  <c r="I91" i="15"/>
  <c r="V92" i="15"/>
  <c r="U109" i="15"/>
  <c r="AG110" i="15"/>
  <c r="N115" i="15"/>
  <c r="U116" i="15"/>
  <c r="J117" i="15"/>
  <c r="V136" i="15"/>
  <c r="AH140" i="15"/>
  <c r="M146" i="15"/>
  <c r="N164" i="15"/>
  <c r="J168" i="15"/>
  <c r="J8" i="15"/>
  <c r="AG13" i="15"/>
  <c r="AC15" i="15"/>
  <c r="Y17" i="15"/>
  <c r="Y18" i="15"/>
  <c r="M19" i="15"/>
  <c r="Z20" i="15"/>
  <c r="V35" i="15"/>
  <c r="AC38" i="15"/>
  <c r="I54" i="15"/>
  <c r="Q57" i="15"/>
  <c r="U58" i="15"/>
  <c r="AL58" i="15"/>
  <c r="AD60" i="15"/>
  <c r="AC61" i="15"/>
  <c r="J62" i="15"/>
  <c r="AC68" i="15"/>
  <c r="M93" i="15"/>
  <c r="Q94" i="15"/>
  <c r="M97" i="15"/>
  <c r="AD99" i="15"/>
  <c r="Z103" i="15"/>
  <c r="AG104" i="15"/>
  <c r="I107" i="15"/>
  <c r="Q113" i="15"/>
  <c r="Z127" i="15"/>
  <c r="Y135" i="15"/>
  <c r="U136" i="15"/>
  <c r="AG140" i="15"/>
  <c r="Y144" i="15"/>
  <c r="AH148" i="15"/>
  <c r="Y154" i="15"/>
  <c r="N160" i="15"/>
  <c r="M168" i="14"/>
  <c r="I6" i="15"/>
  <c r="AD12" i="15"/>
  <c r="Q13" i="15"/>
  <c r="I18" i="15"/>
  <c r="AG21" i="15"/>
  <c r="AC25" i="15"/>
  <c r="AC29" i="15"/>
  <c r="U41" i="15"/>
  <c r="N43" i="15"/>
  <c r="AG44" i="15"/>
  <c r="J54" i="15"/>
  <c r="U65" i="15"/>
  <c r="Z72" i="15"/>
  <c r="U91" i="15"/>
  <c r="AD96" i="15"/>
  <c r="M104" i="15"/>
  <c r="AD107" i="15"/>
  <c r="N110" i="15"/>
  <c r="I112" i="15"/>
  <c r="AC114" i="15"/>
  <c r="U117" i="15"/>
  <c r="Y121" i="15"/>
  <c r="N123" i="15"/>
  <c r="AD123" i="15"/>
  <c r="AC126" i="15"/>
  <c r="J127" i="15"/>
  <c r="AK130" i="15"/>
  <c r="M132" i="15"/>
  <c r="I136" i="15"/>
  <c r="U156" i="15"/>
  <c r="Q162" i="15"/>
  <c r="AG163" i="15"/>
  <c r="Y9" i="15"/>
  <c r="Q11" i="15"/>
  <c r="Y14" i="15"/>
  <c r="M15" i="15"/>
  <c r="AG15" i="15"/>
  <c r="AD20" i="15"/>
  <c r="V22" i="15"/>
  <c r="U34" i="15"/>
  <c r="AH36" i="15"/>
  <c r="I42" i="15"/>
  <c r="AC42" i="15"/>
  <c r="U57" i="15"/>
  <c r="AG60" i="15"/>
  <c r="N61" i="15"/>
  <c r="N70" i="15"/>
  <c r="Y71" i="15"/>
  <c r="I79" i="15"/>
  <c r="Q93" i="15"/>
  <c r="N96" i="15"/>
  <c r="Q97" i="15"/>
  <c r="R102" i="15"/>
  <c r="N107" i="15"/>
  <c r="N118" i="15"/>
  <c r="N122" i="15"/>
  <c r="N126" i="15"/>
  <c r="AD127" i="15"/>
  <c r="AG132" i="15"/>
  <c r="J151" i="15"/>
  <c r="N152" i="15"/>
  <c r="AG152" i="15"/>
  <c r="J159" i="15"/>
  <c r="J163" i="15"/>
  <c r="I10" i="15"/>
  <c r="M25" i="15"/>
  <c r="U26" i="15"/>
  <c r="Z28" i="15"/>
  <c r="AG29" i="15"/>
  <c r="J35" i="15"/>
  <c r="R36" i="15"/>
  <c r="N38" i="15"/>
  <c r="Q43" i="15"/>
  <c r="AL43" i="15"/>
  <c r="AK44" i="15"/>
  <c r="AD52" i="15"/>
  <c r="M53" i="15"/>
  <c r="I58" i="15"/>
  <c r="AG59" i="15"/>
  <c r="R60" i="15"/>
  <c r="AH60" i="15"/>
  <c r="AH61" i="15"/>
  <c r="AG62" i="15"/>
  <c r="Y65" i="15"/>
  <c r="AD72" i="15"/>
  <c r="AG75" i="15"/>
  <c r="AG79" i="15"/>
  <c r="Q86" i="15"/>
  <c r="N92" i="15"/>
  <c r="I95" i="15"/>
  <c r="I98" i="15"/>
  <c r="AC98" i="15"/>
  <c r="AH101" i="15"/>
  <c r="Y105" i="15"/>
  <c r="N106" i="15"/>
  <c r="AG106" i="15"/>
  <c r="AH107" i="15"/>
  <c r="Y113" i="15"/>
  <c r="N114" i="15"/>
  <c r="AC121" i="15"/>
  <c r="R123" i="15"/>
  <c r="AH123" i="15"/>
  <c r="I125" i="15"/>
  <c r="AC125" i="15"/>
  <c r="AG126" i="15"/>
  <c r="N127" i="15"/>
  <c r="Q128" i="15"/>
  <c r="AG129" i="15"/>
  <c r="AG135" i="15"/>
  <c r="Y136" i="15"/>
  <c r="U140" i="15"/>
  <c r="M144" i="15"/>
  <c r="I148" i="15"/>
  <c r="AH152" i="15"/>
  <c r="Y156" i="15"/>
  <c r="AK157" i="15"/>
  <c r="Y13" i="15"/>
  <c r="Q15" i="15"/>
  <c r="Z16" i="15"/>
  <c r="Q29" i="15"/>
  <c r="M42" i="15"/>
  <c r="V56" i="15"/>
  <c r="Q101" i="15"/>
  <c r="U104" i="15"/>
  <c r="R107" i="15"/>
  <c r="Q112" i="15"/>
  <c r="U120" i="15"/>
  <c r="R122" i="15"/>
  <c r="R126" i="15"/>
  <c r="M136" i="15"/>
  <c r="Y155" i="15"/>
  <c r="Y160" i="15"/>
  <c r="Y164" i="15"/>
  <c r="AL166" i="15"/>
  <c r="N168" i="15"/>
  <c r="V6" i="15"/>
  <c r="Z8" i="15"/>
  <c r="U18" i="15"/>
  <c r="AC19" i="15"/>
  <c r="Y21" i="15"/>
  <c r="Y26" i="15"/>
  <c r="I34" i="15"/>
  <c r="AC34" i="15"/>
  <c r="N35" i="15"/>
  <c r="V36" i="15"/>
  <c r="Z44" i="15"/>
  <c r="AC51" i="15"/>
  <c r="N52" i="15"/>
  <c r="AH52" i="15"/>
  <c r="U54" i="15"/>
  <c r="M58" i="15"/>
  <c r="AD58" i="15"/>
  <c r="AL59" i="15"/>
  <c r="V60" i="15"/>
  <c r="V62" i="15"/>
  <c r="J74" i="15"/>
  <c r="AD74" i="15"/>
  <c r="Q79" i="15"/>
  <c r="I82" i="15"/>
  <c r="AC94" i="15"/>
  <c r="V96" i="15"/>
  <c r="R101" i="15"/>
  <c r="R106" i="15"/>
  <c r="I111" i="15"/>
  <c r="AK111" i="15"/>
  <c r="I113" i="15"/>
  <c r="V115" i="15"/>
  <c r="J119" i="15"/>
  <c r="V123" i="15"/>
  <c r="AL129" i="15"/>
  <c r="U132" i="15"/>
  <c r="N136" i="15"/>
  <c r="I140" i="15"/>
  <c r="U152" i="15"/>
  <c r="AD153" i="15"/>
  <c r="I162" i="15"/>
  <c r="AH124" i="15"/>
  <c r="V127" i="15"/>
  <c r="AC130" i="15"/>
  <c r="AG136" i="15"/>
  <c r="Y6" i="15"/>
  <c r="AD8" i="15"/>
  <c r="Y25" i="15"/>
  <c r="Y29" i="15"/>
  <c r="AH33" i="15"/>
  <c r="Z36" i="15"/>
  <c r="U42" i="15"/>
  <c r="J61" i="15"/>
  <c r="AD70" i="15"/>
  <c r="AH73" i="15"/>
  <c r="Z96" i="15"/>
  <c r="U101" i="15"/>
  <c r="Z107" i="15"/>
  <c r="Y114" i="15"/>
  <c r="AC118" i="15"/>
  <c r="Y126" i="15"/>
  <c r="I132" i="15"/>
  <c r="Y132" i="15"/>
  <c r="AH136" i="15"/>
  <c r="M138" i="15"/>
  <c r="AL138" i="15"/>
  <c r="AL145" i="15"/>
  <c r="AG148" i="15"/>
  <c r="Q149" i="15"/>
  <c r="I152" i="15"/>
  <c r="AG155" i="15"/>
  <c r="M160" i="15"/>
  <c r="M162" i="15"/>
  <c r="M164" i="15"/>
  <c r="V168" i="15"/>
  <c r="AD65" i="15"/>
  <c r="AH65" i="15"/>
  <c r="J65" i="15"/>
  <c r="AH80" i="15"/>
  <c r="N80" i="15"/>
  <c r="AD80" i="15"/>
  <c r="Z80" i="15"/>
  <c r="V80" i="15"/>
  <c r="AG103" i="15"/>
  <c r="Y103" i="15"/>
  <c r="AK103" i="15"/>
  <c r="R156" i="15"/>
  <c r="J6" i="15"/>
  <c r="Y12" i="15"/>
  <c r="R14" i="15"/>
  <c r="AD14" i="15"/>
  <c r="U17" i="15"/>
  <c r="AH17" i="15"/>
  <c r="N18" i="15"/>
  <c r="Z18" i="15"/>
  <c r="N20" i="15"/>
  <c r="J22" i="15"/>
  <c r="Y28" i="15"/>
  <c r="R30" i="15"/>
  <c r="AD30" i="15"/>
  <c r="V32" i="15"/>
  <c r="U33" i="15"/>
  <c r="U37" i="15"/>
  <c r="AL37" i="15"/>
  <c r="N39" i="15"/>
  <c r="AC39" i="15"/>
  <c r="N40" i="15"/>
  <c r="AD40" i="15"/>
  <c r="AL42" i="15"/>
  <c r="I45" i="15"/>
  <c r="U46" i="15"/>
  <c r="V48" i="15"/>
  <c r="AH48" i="15"/>
  <c r="M49" i="15"/>
  <c r="AD49" i="15"/>
  <c r="I50" i="15"/>
  <c r="Y50" i="15"/>
  <c r="Y55" i="15"/>
  <c r="AH57" i="15"/>
  <c r="I63" i="15"/>
  <c r="AC63" i="15"/>
  <c r="V65" i="15"/>
  <c r="Z66" i="15"/>
  <c r="AL66" i="15"/>
  <c r="V66" i="15"/>
  <c r="R66" i="15"/>
  <c r="AD66" i="15"/>
  <c r="N66" i="15"/>
  <c r="U73" i="15"/>
  <c r="Q73" i="15"/>
  <c r="M73" i="15"/>
  <c r="U77" i="15"/>
  <c r="AG77" i="15"/>
  <c r="I77" i="15"/>
  <c r="Q77" i="15"/>
  <c r="AL91" i="15"/>
  <c r="V91" i="15"/>
  <c r="R91" i="15"/>
  <c r="R94" i="15"/>
  <c r="J94" i="15"/>
  <c r="AD94" i="15"/>
  <c r="N94" i="15"/>
  <c r="AH154" i="15"/>
  <c r="N154" i="15"/>
  <c r="AL154" i="15"/>
  <c r="V17" i="15"/>
  <c r="V33" i="15"/>
  <c r="Q38" i="15"/>
  <c r="U81" i="15"/>
  <c r="M81" i="15"/>
  <c r="AG81" i="15"/>
  <c r="I81" i="15"/>
  <c r="N6" i="15"/>
  <c r="Z6" i="15"/>
  <c r="N8" i="15"/>
  <c r="Q9" i="15"/>
  <c r="J10" i="15"/>
  <c r="J12" i="15"/>
  <c r="M13" i="15"/>
  <c r="U14" i="15"/>
  <c r="Y16" i="15"/>
  <c r="R18" i="15"/>
  <c r="AD18" i="15"/>
  <c r="U21" i="15"/>
  <c r="AH21" i="15"/>
  <c r="N22" i="15"/>
  <c r="Z22" i="15"/>
  <c r="N24" i="15"/>
  <c r="Q25" i="15"/>
  <c r="J26" i="15"/>
  <c r="J28" i="15"/>
  <c r="M29" i="15"/>
  <c r="U30" i="15"/>
  <c r="Z32" i="15"/>
  <c r="Q34" i="15"/>
  <c r="I37" i="15"/>
  <c r="Q39" i="15"/>
  <c r="AG39" i="15"/>
  <c r="R40" i="15"/>
  <c r="AH40" i="15"/>
  <c r="J42" i="15"/>
  <c r="Y42" i="15"/>
  <c r="V44" i="15"/>
  <c r="AH44" i="15"/>
  <c r="M45" i="15"/>
  <c r="AD45" i="15"/>
  <c r="I46" i="15"/>
  <c r="Y46" i="15"/>
  <c r="Y48" i="15"/>
  <c r="Q49" i="15"/>
  <c r="AG49" i="15"/>
  <c r="M50" i="15"/>
  <c r="AC50" i="15"/>
  <c r="Q51" i="15"/>
  <c r="Q53" i="15"/>
  <c r="AG53" i="15"/>
  <c r="AC55" i="15"/>
  <c r="V57" i="15"/>
  <c r="Q58" i="15"/>
  <c r="J66" i="15"/>
  <c r="AL67" i="15"/>
  <c r="AG73" i="15"/>
  <c r="AC90" i="15"/>
  <c r="Y90" i="15"/>
  <c r="U90" i="15"/>
  <c r="M7" i="15"/>
  <c r="AG7" i="15"/>
  <c r="AC11" i="15"/>
  <c r="V14" i="15"/>
  <c r="Q19" i="15"/>
  <c r="V21" i="15"/>
  <c r="M23" i="15"/>
  <c r="AG23" i="15"/>
  <c r="AG25" i="15"/>
  <c r="AC27" i="15"/>
  <c r="AD28" i="15"/>
  <c r="I30" i="15"/>
  <c r="V30" i="15"/>
  <c r="I33" i="15"/>
  <c r="AL34" i="15"/>
  <c r="Q35" i="15"/>
  <c r="N36" i="15"/>
  <c r="AD36" i="15"/>
  <c r="U38" i="15"/>
  <c r="Q41" i="15"/>
  <c r="AG41" i="15"/>
  <c r="Y43" i="15"/>
  <c r="N47" i="15"/>
  <c r="AC47" i="15"/>
  <c r="Z48" i="15"/>
  <c r="AH49" i="15"/>
  <c r="V52" i="15"/>
  <c r="AH53" i="15"/>
  <c r="M54" i="15"/>
  <c r="AC54" i="15"/>
  <c r="N55" i="15"/>
  <c r="N56" i="15"/>
  <c r="AD56" i="15"/>
  <c r="I57" i="15"/>
  <c r="N65" i="15"/>
  <c r="AK67" i="15"/>
  <c r="AC67" i="15"/>
  <c r="U67" i="15"/>
  <c r="I73" i="15"/>
  <c r="AH76" i="15"/>
  <c r="Z76" i="15"/>
  <c r="AC78" i="15"/>
  <c r="Y78" i="15"/>
  <c r="I78" i="15"/>
  <c r="U78" i="15"/>
  <c r="AC133" i="15"/>
  <c r="U133" i="15"/>
  <c r="AG133" i="15"/>
  <c r="Q133" i="15"/>
  <c r="V13" i="15"/>
  <c r="V10" i="15"/>
  <c r="AC23" i="15"/>
  <c r="U69" i="15"/>
  <c r="Q69" i="15"/>
  <c r="M69" i="15"/>
  <c r="R6" i="15"/>
  <c r="AD6" i="15"/>
  <c r="U9" i="15"/>
  <c r="AH9" i="15"/>
  <c r="N10" i="15"/>
  <c r="Z10" i="15"/>
  <c r="N12" i="15"/>
  <c r="J14" i="15"/>
  <c r="M17" i="15"/>
  <c r="Y20" i="15"/>
  <c r="R22" i="15"/>
  <c r="AD22" i="15"/>
  <c r="U25" i="15"/>
  <c r="AH25" i="15"/>
  <c r="N26" i="15"/>
  <c r="Z26" i="15"/>
  <c r="N28" i="15"/>
  <c r="J30" i="15"/>
  <c r="AC31" i="15"/>
  <c r="N32" i="15"/>
  <c r="AD32" i="15"/>
  <c r="R35" i="15"/>
  <c r="AG35" i="15"/>
  <c r="M37" i="15"/>
  <c r="I38" i="15"/>
  <c r="V40" i="15"/>
  <c r="AH41" i="15"/>
  <c r="Q45" i="15"/>
  <c r="AG45" i="15"/>
  <c r="M46" i="15"/>
  <c r="AC46" i="15"/>
  <c r="N48" i="15"/>
  <c r="U49" i="15"/>
  <c r="Q50" i="15"/>
  <c r="AG55" i="15"/>
  <c r="AK60" i="15"/>
  <c r="N67" i="15"/>
  <c r="J67" i="15"/>
  <c r="AH68" i="15"/>
  <c r="Z68" i="15"/>
  <c r="V68" i="15"/>
  <c r="R68" i="15"/>
  <c r="I69" i="15"/>
  <c r="AL71" i="15"/>
  <c r="V71" i="15"/>
  <c r="R71" i="15"/>
  <c r="I72" i="15"/>
  <c r="M77" i="15"/>
  <c r="AC82" i="15"/>
  <c r="Y82" i="15"/>
  <c r="U82" i="15"/>
  <c r="I86" i="15"/>
  <c r="AH88" i="15"/>
  <c r="N88" i="15"/>
  <c r="AD88" i="15"/>
  <c r="V88" i="15"/>
  <c r="AD104" i="15"/>
  <c r="J104" i="15"/>
  <c r="V104" i="15"/>
  <c r="AC124" i="15"/>
  <c r="AG124" i="15"/>
  <c r="I124" i="15"/>
  <c r="Q124" i="15"/>
  <c r="M124" i="15"/>
  <c r="I150" i="15"/>
  <c r="M150" i="15"/>
  <c r="Y150" i="15"/>
  <c r="Q150" i="15"/>
  <c r="AL155" i="15"/>
  <c r="N155" i="15"/>
  <c r="J155" i="15"/>
  <c r="AC86" i="15"/>
  <c r="Y86" i="15"/>
  <c r="U86" i="15"/>
  <c r="Q7" i="15"/>
  <c r="V9" i="15"/>
  <c r="M11" i="15"/>
  <c r="AG11" i="15"/>
  <c r="Q23" i="15"/>
  <c r="V25" i="15"/>
  <c r="M27" i="15"/>
  <c r="AG27" i="15"/>
  <c r="Y38" i="15"/>
  <c r="AC43" i="15"/>
  <c r="Q47" i="15"/>
  <c r="AG47" i="15"/>
  <c r="AD48" i="15"/>
  <c r="Y51" i="15"/>
  <c r="Z52" i="15"/>
  <c r="Q54" i="15"/>
  <c r="Q55" i="15"/>
  <c r="R56" i="15"/>
  <c r="AG56" i="15"/>
  <c r="AD57" i="15"/>
  <c r="AK59" i="15"/>
  <c r="AC59" i="15"/>
  <c r="AL64" i="15"/>
  <c r="AH64" i="15"/>
  <c r="R65" i="15"/>
  <c r="Y67" i="15"/>
  <c r="AD68" i="15"/>
  <c r="AC70" i="15"/>
  <c r="Y70" i="15"/>
  <c r="I70" i="15"/>
  <c r="U70" i="15"/>
  <c r="AC74" i="15"/>
  <c r="U74" i="15"/>
  <c r="Q74" i="15"/>
  <c r="AD76" i="15"/>
  <c r="R82" i="15"/>
  <c r="AD82" i="15"/>
  <c r="N82" i="15"/>
  <c r="J82" i="15"/>
  <c r="M134" i="15"/>
  <c r="AC134" i="15"/>
  <c r="I134" i="15"/>
  <c r="Y134" i="15"/>
  <c r="AK134" i="15"/>
  <c r="V29" i="15"/>
  <c r="AC7" i="15"/>
  <c r="V26" i="15"/>
  <c r="Y47" i="15"/>
  <c r="AL156" i="15"/>
  <c r="AH156" i="15"/>
  <c r="V156" i="15"/>
  <c r="J156" i="15"/>
  <c r="N156" i="15"/>
  <c r="U6" i="15"/>
  <c r="Y8" i="15"/>
  <c r="R10" i="15"/>
  <c r="AD10" i="15"/>
  <c r="U13" i="15"/>
  <c r="AH13" i="15"/>
  <c r="N14" i="15"/>
  <c r="Z14" i="15"/>
  <c r="N16" i="15"/>
  <c r="Q17" i="15"/>
  <c r="J18" i="15"/>
  <c r="J20" i="15"/>
  <c r="M21" i="15"/>
  <c r="U22" i="15"/>
  <c r="Y24" i="15"/>
  <c r="R26" i="15"/>
  <c r="AD26" i="15"/>
  <c r="U29" i="15"/>
  <c r="AH29" i="15"/>
  <c r="N30" i="15"/>
  <c r="Z30" i="15"/>
  <c r="AG31" i="15"/>
  <c r="R32" i="15"/>
  <c r="AH32" i="15"/>
  <c r="J34" i="15"/>
  <c r="Y34" i="15"/>
  <c r="U35" i="15"/>
  <c r="Q37" i="15"/>
  <c r="AG37" i="15"/>
  <c r="M38" i="15"/>
  <c r="Y39" i="15"/>
  <c r="Z40" i="15"/>
  <c r="V41" i="15"/>
  <c r="Q42" i="15"/>
  <c r="N44" i="15"/>
  <c r="U45" i="15"/>
  <c r="Q46" i="15"/>
  <c r="R48" i="15"/>
  <c r="I49" i="15"/>
  <c r="U50" i="15"/>
  <c r="I53" i="15"/>
  <c r="AL55" i="15"/>
  <c r="AH56" i="15"/>
  <c r="Y59" i="15"/>
  <c r="AL62" i="15"/>
  <c r="AD62" i="15"/>
  <c r="R62" i="15"/>
  <c r="N62" i="15"/>
  <c r="AL63" i="15"/>
  <c r="AD63" i="15"/>
  <c r="Z63" i="15"/>
  <c r="I67" i="15"/>
  <c r="N76" i="15"/>
  <c r="Q81" i="15"/>
  <c r="U89" i="15"/>
  <c r="Q89" i="15"/>
  <c r="M89" i="15"/>
  <c r="AG89" i="15"/>
  <c r="J99" i="15"/>
  <c r="N99" i="15"/>
  <c r="Z99" i="15"/>
  <c r="V99" i="15"/>
  <c r="V111" i="15"/>
  <c r="V143" i="15"/>
  <c r="R144" i="15"/>
  <c r="AD144" i="15"/>
  <c r="V147" i="15"/>
  <c r="R148" i="15"/>
  <c r="AD148" i="15"/>
  <c r="I149" i="15"/>
  <c r="U151" i="15"/>
  <c r="AC152" i="15"/>
  <c r="Y159" i="15"/>
  <c r="I160" i="15"/>
  <c r="U160" i="15"/>
  <c r="AG160" i="15"/>
  <c r="Y163" i="15"/>
  <c r="I164" i="15"/>
  <c r="U164" i="15"/>
  <c r="AG164" i="15"/>
  <c r="I166" i="15"/>
  <c r="U83" i="15"/>
  <c r="AC106" i="15"/>
  <c r="Y110" i="15"/>
  <c r="V114" i="15"/>
  <c r="R115" i="15"/>
  <c r="AH115" i="15"/>
  <c r="M116" i="15"/>
  <c r="AG116" i="15"/>
  <c r="AC117" i="15"/>
  <c r="U121" i="15"/>
  <c r="V126" i="15"/>
  <c r="R127" i="15"/>
  <c r="AH127" i="15"/>
  <c r="M128" i="15"/>
  <c r="AG128" i="15"/>
  <c r="AC129" i="15"/>
  <c r="I130" i="15"/>
  <c r="M131" i="15"/>
  <c r="J132" i="15"/>
  <c r="V132" i="15"/>
  <c r="AH132" i="15"/>
  <c r="AC136" i="15"/>
  <c r="AD137" i="15"/>
  <c r="N138" i="15"/>
  <c r="N139" i="15"/>
  <c r="Y142" i="15"/>
  <c r="V151" i="15"/>
  <c r="R152" i="15"/>
  <c r="AD152" i="15"/>
  <c r="Q154" i="15"/>
  <c r="M158" i="15"/>
  <c r="J160" i="15"/>
  <c r="V160" i="15"/>
  <c r="AH160" i="15"/>
  <c r="Y162" i="15"/>
  <c r="J164" i="15"/>
  <c r="V164" i="15"/>
  <c r="AH164" i="15"/>
  <c r="N167" i="15"/>
  <c r="V83" i="15"/>
  <c r="AL83" i="15"/>
  <c r="U87" i="15"/>
  <c r="AG91" i="15"/>
  <c r="AG99" i="15"/>
  <c r="Q104" i="15"/>
  <c r="AC105" i="15"/>
  <c r="I108" i="15"/>
  <c r="I109" i="15"/>
  <c r="Y109" i="15"/>
  <c r="Z111" i="15"/>
  <c r="U112" i="15"/>
  <c r="U113" i="15"/>
  <c r="R118" i="15"/>
  <c r="AG118" i="15"/>
  <c r="N119" i="15"/>
  <c r="AD119" i="15"/>
  <c r="I120" i="15"/>
  <c r="I121" i="15"/>
  <c r="Y122" i="15"/>
  <c r="U125" i="15"/>
  <c r="AH128" i="15"/>
  <c r="N131" i="15"/>
  <c r="AG131" i="15"/>
  <c r="AL133" i="15"/>
  <c r="R136" i="15"/>
  <c r="AD136" i="15"/>
  <c r="AG139" i="15"/>
  <c r="M140" i="15"/>
  <c r="Y140" i="15"/>
  <c r="J143" i="15"/>
  <c r="Y143" i="15"/>
  <c r="I144" i="15"/>
  <c r="U144" i="15"/>
  <c r="AG144" i="15"/>
  <c r="Y146" i="15"/>
  <c r="J147" i="15"/>
  <c r="Y147" i="15"/>
  <c r="U155" i="15"/>
  <c r="AC156" i="15"/>
  <c r="N158" i="15"/>
  <c r="AH158" i="15"/>
  <c r="N159" i="15"/>
  <c r="Z161" i="15"/>
  <c r="N163" i="15"/>
  <c r="M166" i="15"/>
  <c r="AG167" i="15"/>
  <c r="M168" i="15"/>
  <c r="Y168" i="15"/>
  <c r="AG66" i="15"/>
  <c r="Y79" i="15"/>
  <c r="I83" i="15"/>
  <c r="Y83" i="15"/>
  <c r="Z84" i="15"/>
  <c r="I85" i="15"/>
  <c r="J86" i="15"/>
  <c r="Y87" i="15"/>
  <c r="J90" i="15"/>
  <c r="AG94" i="15"/>
  <c r="I101" i="15"/>
  <c r="Z102" i="15"/>
  <c r="N103" i="15"/>
  <c r="Q105" i="15"/>
  <c r="M108" i="15"/>
  <c r="AG108" i="15"/>
  <c r="N111" i="15"/>
  <c r="AD111" i="15"/>
  <c r="V118" i="15"/>
  <c r="R119" i="15"/>
  <c r="AH119" i="15"/>
  <c r="M120" i="15"/>
  <c r="AG120" i="15"/>
  <c r="AC122" i="15"/>
  <c r="AL128" i="15"/>
  <c r="Q129" i="15"/>
  <c r="AK131" i="15"/>
  <c r="Z133" i="15"/>
  <c r="R137" i="15"/>
  <c r="U139" i="15"/>
  <c r="AC140" i="15"/>
  <c r="N142" i="15"/>
  <c r="AH142" i="15"/>
  <c r="N143" i="15"/>
  <c r="N147" i="15"/>
  <c r="Q158" i="15"/>
  <c r="Q166" i="15"/>
  <c r="U167" i="15"/>
  <c r="AC168" i="15"/>
  <c r="AG85" i="15"/>
  <c r="Y101" i="15"/>
  <c r="AD103" i="15"/>
  <c r="R110" i="15"/>
  <c r="AC132" i="15"/>
  <c r="V139" i="15"/>
  <c r="R140" i="15"/>
  <c r="AD140" i="15"/>
  <c r="U159" i="15"/>
  <c r="AC160" i="15"/>
  <c r="U163" i="15"/>
  <c r="AC164" i="15"/>
  <c r="V167" i="15"/>
  <c r="R168" i="15"/>
  <c r="AD168" i="15"/>
  <c r="Z60" i="15"/>
  <c r="U61" i="15"/>
  <c r="M64" i="15"/>
  <c r="U66" i="15"/>
  <c r="Y75" i="15"/>
  <c r="AC79" i="15"/>
  <c r="AC83" i="15"/>
  <c r="AD84" i="15"/>
  <c r="M85" i="15"/>
  <c r="AH85" i="15"/>
  <c r="N86" i="15"/>
  <c r="AD86" i="15"/>
  <c r="AC87" i="15"/>
  <c r="N90" i="15"/>
  <c r="AD90" i="15"/>
  <c r="Y91" i="15"/>
  <c r="Y92" i="15"/>
  <c r="Y96" i="15"/>
  <c r="M101" i="15"/>
  <c r="R103" i="15"/>
  <c r="U105" i="15"/>
  <c r="V107" i="15"/>
  <c r="AK107" i="15"/>
  <c r="Q108" i="15"/>
  <c r="Q109" i="15"/>
  <c r="R111" i="15"/>
  <c r="AH111" i="15"/>
  <c r="M112" i="15"/>
  <c r="AG112" i="15"/>
  <c r="M113" i="15"/>
  <c r="AC113" i="15"/>
  <c r="Y118" i="15"/>
  <c r="V119" i="15"/>
  <c r="AK119" i="15"/>
  <c r="Q120" i="15"/>
  <c r="AG122" i="15"/>
  <c r="U129" i="15"/>
  <c r="Y130" i="15"/>
  <c r="R132" i="15"/>
  <c r="AD132" i="15"/>
  <c r="Y138" i="15"/>
  <c r="N144" i="15"/>
  <c r="N148" i="15"/>
  <c r="AG151" i="15"/>
  <c r="M152" i="15"/>
  <c r="Y152" i="15"/>
  <c r="V159" i="15"/>
  <c r="R160" i="15"/>
  <c r="AD160" i="15"/>
  <c r="V163" i="15"/>
  <c r="R164" i="15"/>
  <c r="AD164" i="15"/>
  <c r="N60" i="15"/>
  <c r="Q65" i="15"/>
  <c r="AC65" i="15"/>
  <c r="I66" i="15"/>
  <c r="J70" i="15"/>
  <c r="N78" i="15"/>
  <c r="AD78" i="15"/>
  <c r="AL81" i="15"/>
  <c r="Q83" i="15"/>
  <c r="N84" i="15"/>
  <c r="Z92" i="15"/>
  <c r="I93" i="15"/>
  <c r="Y94" i="15"/>
  <c r="Y95" i="15"/>
  <c r="I97" i="15"/>
  <c r="AC97" i="15"/>
  <c r="AG98" i="15"/>
  <c r="AG100" i="15"/>
  <c r="AC101" i="15"/>
  <c r="AH103" i="15"/>
  <c r="I105" i="15"/>
  <c r="Y106" i="15"/>
  <c r="V110" i="15"/>
  <c r="R114" i="15"/>
  <c r="AG114" i="15"/>
  <c r="I116" i="15"/>
  <c r="I117" i="15"/>
  <c r="Y117" i="15"/>
  <c r="Q121" i="15"/>
  <c r="I128" i="15"/>
  <c r="J131" i="15"/>
  <c r="J139" i="15"/>
  <c r="Y139" i="15"/>
  <c r="U143" i="15"/>
  <c r="AC144" i="15"/>
  <c r="U147" i="15"/>
  <c r="AC148" i="15"/>
  <c r="Y158" i="15"/>
  <c r="Y166" i="15"/>
  <c r="J167" i="15"/>
  <c r="Y167" i="15"/>
  <c r="I168" i="15"/>
  <c r="U168" i="15"/>
  <c r="AG168" i="15"/>
  <c r="I166" i="14"/>
  <c r="M169" i="14"/>
  <c r="Y168" i="14"/>
  <c r="AC166" i="14"/>
  <c r="AG168" i="14"/>
  <c r="AK166" i="14"/>
  <c r="J169" i="14"/>
  <c r="N168" i="14"/>
  <c r="R169" i="14"/>
  <c r="V169" i="14"/>
  <c r="Z167" i="14"/>
  <c r="AD169" i="14"/>
  <c r="AH167" i="14"/>
  <c r="AL169" i="14"/>
  <c r="I169" i="14"/>
  <c r="Q169" i="14"/>
  <c r="U169" i="14"/>
  <c r="Y167" i="14"/>
  <c r="AC169" i="14"/>
  <c r="AG167" i="14"/>
  <c r="AK169" i="14"/>
  <c r="J168" i="14"/>
  <c r="N167" i="14"/>
  <c r="R168" i="14"/>
  <c r="V168" i="14"/>
  <c r="Z166" i="14"/>
  <c r="AD168" i="14"/>
  <c r="AH166" i="14"/>
  <c r="AL168" i="14"/>
  <c r="I168" i="14"/>
  <c r="M167" i="14"/>
  <c r="Q168" i="14"/>
  <c r="U168" i="14"/>
  <c r="Y166" i="14"/>
  <c r="AC168" i="14"/>
  <c r="J167" i="14"/>
  <c r="R167" i="14"/>
  <c r="V167" i="14"/>
  <c r="Z169" i="14"/>
  <c r="AD167" i="14"/>
  <c r="AH169" i="14"/>
  <c r="I167" i="14"/>
  <c r="Q167" i="14"/>
  <c r="U167" i="14"/>
  <c r="Y169" i="14"/>
  <c r="AC167" i="14"/>
  <c r="J166" i="14"/>
  <c r="Z168" i="14"/>
  <c r="AD166" i="14"/>
  <c r="N58" i="13"/>
  <c r="R167" i="13"/>
  <c r="AH167" i="13"/>
  <c r="Q167" i="13"/>
  <c r="U168" i="13"/>
  <c r="Y169" i="13"/>
  <c r="AG167" i="13"/>
  <c r="AK168" i="13"/>
  <c r="R100" i="13"/>
  <c r="V167" i="13"/>
  <c r="Z168" i="13"/>
  <c r="AD169" i="13"/>
  <c r="AL167" i="13"/>
  <c r="U167" i="13"/>
  <c r="Y168" i="13"/>
  <c r="AC169" i="13"/>
  <c r="AK167" i="13"/>
  <c r="J169" i="13"/>
  <c r="N169" i="13"/>
  <c r="R169" i="13"/>
  <c r="Z167" i="13"/>
  <c r="AD168" i="13"/>
  <c r="AH169" i="13"/>
  <c r="I169" i="13"/>
  <c r="M169" i="13"/>
  <c r="Q169" i="13"/>
  <c r="Y167" i="13"/>
  <c r="AC168" i="13"/>
  <c r="AG169" i="13"/>
  <c r="J168" i="13"/>
  <c r="N168" i="13"/>
  <c r="R168" i="13"/>
  <c r="V169" i="13"/>
  <c r="I168" i="13"/>
  <c r="M168" i="13"/>
  <c r="Q168" i="13"/>
  <c r="U169" i="13"/>
  <c r="AD169" i="4"/>
  <c r="I169" i="4"/>
  <c r="M169" i="4"/>
  <c r="Q169" i="4"/>
  <c r="U169" i="4"/>
  <c r="Y169" i="4"/>
  <c r="AC169" i="4"/>
  <c r="AG169" i="4"/>
  <c r="J169" i="4"/>
  <c r="Z169" i="4"/>
  <c r="J168" i="4"/>
  <c r="N168" i="4"/>
  <c r="R168" i="4"/>
  <c r="V168" i="4"/>
  <c r="Z168" i="4"/>
  <c r="AD168" i="4"/>
  <c r="AH168" i="4"/>
  <c r="N169" i="4"/>
  <c r="AL169" i="4"/>
  <c r="I168" i="4"/>
  <c r="M168" i="4"/>
  <c r="Q168" i="4"/>
  <c r="U168" i="4"/>
  <c r="Y168" i="4"/>
  <c r="AC168" i="4"/>
  <c r="AG168" i="4"/>
  <c r="J21" i="4"/>
  <c r="J171" i="4"/>
  <c r="N171" i="4"/>
  <c r="R171" i="4"/>
  <c r="V171" i="4"/>
  <c r="Z171" i="4"/>
  <c r="AD171" i="4"/>
  <c r="AH171" i="4"/>
  <c r="R169" i="4"/>
  <c r="I171" i="4"/>
  <c r="M171" i="4"/>
  <c r="Q171" i="4"/>
  <c r="U171" i="4"/>
  <c r="Y171" i="4"/>
  <c r="AC171" i="4"/>
  <c r="AG171" i="4"/>
  <c r="V169" i="4"/>
  <c r="J170" i="4"/>
  <c r="N170" i="4"/>
  <c r="R170" i="4"/>
  <c r="V170" i="4"/>
  <c r="Z170" i="4"/>
  <c r="AD170" i="4"/>
  <c r="AH170" i="4"/>
  <c r="I170" i="4"/>
  <c r="M170" i="4"/>
  <c r="Q170" i="4"/>
  <c r="U170" i="4"/>
  <c r="Y170" i="4"/>
  <c r="AC170" i="4"/>
  <c r="AG170" i="4"/>
  <c r="G23" i="1"/>
  <c r="I23" i="1"/>
  <c r="AL15" i="15"/>
  <c r="AL19" i="15"/>
  <c r="R19" i="15"/>
  <c r="AL46" i="15"/>
  <c r="Q6" i="15"/>
  <c r="AL6" i="15"/>
  <c r="N7" i="15"/>
  <c r="Y7" i="15"/>
  <c r="V8" i="15"/>
  <c r="AG8" i="15"/>
  <c r="I9" i="15"/>
  <c r="AD9" i="15"/>
  <c r="Q10" i="15"/>
  <c r="AL10" i="15"/>
  <c r="N11" i="15"/>
  <c r="Y11" i="15"/>
  <c r="V12" i="15"/>
  <c r="AG12" i="15"/>
  <c r="I13" i="15"/>
  <c r="AD13" i="15"/>
  <c r="Q14" i="15"/>
  <c r="AL14" i="15"/>
  <c r="N15" i="15"/>
  <c r="Y15" i="15"/>
  <c r="V16" i="15"/>
  <c r="AG16" i="15"/>
  <c r="I17" i="15"/>
  <c r="AD17" i="15"/>
  <c r="Q18" i="15"/>
  <c r="AL18" i="15"/>
  <c r="N19" i="15"/>
  <c r="Y19" i="15"/>
  <c r="V20" i="15"/>
  <c r="AG20" i="15"/>
  <c r="I21" i="15"/>
  <c r="AD21" i="15"/>
  <c r="Q22" i="15"/>
  <c r="AL22" i="15"/>
  <c r="N23" i="15"/>
  <c r="Y23" i="15"/>
  <c r="V24" i="15"/>
  <c r="AG24" i="15"/>
  <c r="I25" i="15"/>
  <c r="AD25" i="15"/>
  <c r="Q26" i="15"/>
  <c r="AL26" i="15"/>
  <c r="N27" i="15"/>
  <c r="Y27" i="15"/>
  <c r="V28" i="15"/>
  <c r="AG28" i="15"/>
  <c r="I29" i="15"/>
  <c r="AD29" i="15"/>
  <c r="Q30" i="15"/>
  <c r="AL30" i="15"/>
  <c r="N31" i="15"/>
  <c r="Y31" i="15"/>
  <c r="AK31" i="15"/>
  <c r="AC33" i="15"/>
  <c r="Y33" i="15"/>
  <c r="Q33" i="15"/>
  <c r="R34" i="15"/>
  <c r="AK35" i="15"/>
  <c r="Y52" i="15"/>
  <c r="AK52" i="15"/>
  <c r="Z59" i="15"/>
  <c r="AH59" i="15"/>
  <c r="V59" i="15"/>
  <c r="J59" i="15"/>
  <c r="AD59" i="15"/>
  <c r="M60" i="15"/>
  <c r="U60" i="15"/>
  <c r="I60" i="15"/>
  <c r="AC60" i="15"/>
  <c r="Q60" i="15"/>
  <c r="N64" i="15"/>
  <c r="V64" i="15"/>
  <c r="J64" i="15"/>
  <c r="AD64" i="15"/>
  <c r="R64" i="15"/>
  <c r="Z64" i="15"/>
  <c r="AL23" i="15"/>
  <c r="Z97" i="15"/>
  <c r="J97" i="15"/>
  <c r="AD97" i="15"/>
  <c r="R97" i="15"/>
  <c r="AL97" i="15"/>
  <c r="N97" i="15"/>
  <c r="AH97" i="15"/>
  <c r="R7" i="15"/>
  <c r="AK8" i="15"/>
  <c r="R11" i="15"/>
  <c r="R15" i="15"/>
  <c r="AC6" i="15"/>
  <c r="Z7" i="15"/>
  <c r="AK7" i="15"/>
  <c r="M8" i="15"/>
  <c r="AH8" i="15"/>
  <c r="J9" i="15"/>
  <c r="AC10" i="15"/>
  <c r="Z11" i="15"/>
  <c r="AK11" i="15"/>
  <c r="M12" i="15"/>
  <c r="AH12" i="15"/>
  <c r="J13" i="15"/>
  <c r="AC14" i="15"/>
  <c r="Z15" i="15"/>
  <c r="AK15" i="15"/>
  <c r="M16" i="15"/>
  <c r="AH16" i="15"/>
  <c r="J17" i="15"/>
  <c r="AC18" i="15"/>
  <c r="Z19" i="15"/>
  <c r="AK19" i="15"/>
  <c r="M20" i="15"/>
  <c r="AH20" i="15"/>
  <c r="J21" i="15"/>
  <c r="AC22" i="15"/>
  <c r="Z23" i="15"/>
  <c r="AK23" i="15"/>
  <c r="M24" i="15"/>
  <c r="AH24" i="15"/>
  <c r="J25" i="15"/>
  <c r="AC26" i="15"/>
  <c r="Z27" i="15"/>
  <c r="AK27" i="15"/>
  <c r="M28" i="15"/>
  <c r="AH28" i="15"/>
  <c r="J29" i="15"/>
  <c r="AC30" i="15"/>
  <c r="Z31" i="15"/>
  <c r="AL31" i="15"/>
  <c r="R33" i="15"/>
  <c r="N33" i="15"/>
  <c r="AH34" i="15"/>
  <c r="AC36" i="15"/>
  <c r="R37" i="15"/>
  <c r="Z37" i="15"/>
  <c r="N37" i="15"/>
  <c r="AH37" i="15"/>
  <c r="Z39" i="15"/>
  <c r="AH39" i="15"/>
  <c r="J39" i="15"/>
  <c r="AD39" i="15"/>
  <c r="V39" i="15"/>
  <c r="AL39" i="15"/>
  <c r="R42" i="15"/>
  <c r="Z42" i="15"/>
  <c r="N42" i="15"/>
  <c r="AH42" i="15"/>
  <c r="V42" i="15"/>
  <c r="N51" i="15"/>
  <c r="Y56" i="15"/>
  <c r="J93" i="15"/>
  <c r="AD93" i="15"/>
  <c r="R93" i="15"/>
  <c r="Z93" i="15"/>
  <c r="N93" i="15"/>
  <c r="AL93" i="15"/>
  <c r="AH93" i="15"/>
  <c r="V93" i="15"/>
  <c r="AH98" i="15"/>
  <c r="AD98" i="15"/>
  <c r="V98" i="15"/>
  <c r="J98" i="15"/>
  <c r="Z98" i="15"/>
  <c r="R98" i="15"/>
  <c r="N98" i="15"/>
  <c r="AL98" i="15"/>
  <c r="U32" i="15"/>
  <c r="Q32" i="15"/>
  <c r="AG40" i="15"/>
  <c r="AK12" i="15"/>
  <c r="R50" i="15"/>
  <c r="Z50" i="15"/>
  <c r="N50" i="15"/>
  <c r="AH50" i="15"/>
  <c r="V50" i="15"/>
  <c r="AG6" i="15"/>
  <c r="I7" i="15"/>
  <c r="AD7" i="15"/>
  <c r="Q8" i="15"/>
  <c r="AL8" i="15"/>
  <c r="N9" i="15"/>
  <c r="AG10" i="15"/>
  <c r="I11" i="15"/>
  <c r="AD11" i="15"/>
  <c r="Q12" i="15"/>
  <c r="AL12" i="15"/>
  <c r="N13" i="15"/>
  <c r="AG14" i="15"/>
  <c r="I15" i="15"/>
  <c r="AD15" i="15"/>
  <c r="Q16" i="15"/>
  <c r="AL16" i="15"/>
  <c r="N17" i="15"/>
  <c r="AG18" i="15"/>
  <c r="I19" i="15"/>
  <c r="AD19" i="15"/>
  <c r="Q20" i="15"/>
  <c r="AL20" i="15"/>
  <c r="N21" i="15"/>
  <c r="AG22" i="15"/>
  <c r="I23" i="15"/>
  <c r="AD23" i="15"/>
  <c r="Q24" i="15"/>
  <c r="AL24" i="15"/>
  <c r="N25" i="15"/>
  <c r="AG26" i="15"/>
  <c r="I27" i="15"/>
  <c r="AD27" i="15"/>
  <c r="Q28" i="15"/>
  <c r="AL28" i="15"/>
  <c r="N29" i="15"/>
  <c r="AG30" i="15"/>
  <c r="I31" i="15"/>
  <c r="AD31" i="15"/>
  <c r="AG32" i="15"/>
  <c r="J33" i="15"/>
  <c r="M35" i="15"/>
  <c r="I35" i="15"/>
  <c r="AC35" i="15"/>
  <c r="AG36" i="15"/>
  <c r="J37" i="15"/>
  <c r="Z43" i="15"/>
  <c r="AH43" i="15"/>
  <c r="V43" i="15"/>
  <c r="J43" i="15"/>
  <c r="AD43" i="15"/>
  <c r="M44" i="15"/>
  <c r="U44" i="15"/>
  <c r="I44" i="15"/>
  <c r="AC44" i="15"/>
  <c r="Q44" i="15"/>
  <c r="AL50" i="15"/>
  <c r="R51" i="15"/>
  <c r="R54" i="15"/>
  <c r="Z54" i="15"/>
  <c r="N54" i="15"/>
  <c r="AH54" i="15"/>
  <c r="V54" i="15"/>
  <c r="M76" i="15"/>
  <c r="AG76" i="15"/>
  <c r="U76" i="15"/>
  <c r="AC76" i="15"/>
  <c r="Q76" i="15"/>
  <c r="AK76" i="15"/>
  <c r="AL27" i="15"/>
  <c r="R46" i="15"/>
  <c r="Z46" i="15"/>
  <c r="N46" i="15"/>
  <c r="AH46" i="15"/>
  <c r="V46" i="15"/>
  <c r="V97" i="15"/>
  <c r="R27" i="15"/>
  <c r="AK28" i="15"/>
  <c r="M6" i="15"/>
  <c r="J7" i="15"/>
  <c r="AC8" i="15"/>
  <c r="Z9" i="15"/>
  <c r="M10" i="15"/>
  <c r="J11" i="15"/>
  <c r="AC12" i="15"/>
  <c r="Z13" i="15"/>
  <c r="M14" i="15"/>
  <c r="J15" i="15"/>
  <c r="AC16" i="15"/>
  <c r="Z17" i="15"/>
  <c r="M18" i="15"/>
  <c r="J19" i="15"/>
  <c r="AC20" i="15"/>
  <c r="Z21" i="15"/>
  <c r="M22" i="15"/>
  <c r="J23" i="15"/>
  <c r="AC24" i="15"/>
  <c r="Z25" i="15"/>
  <c r="M26" i="15"/>
  <c r="J27" i="15"/>
  <c r="AC28" i="15"/>
  <c r="Z29" i="15"/>
  <c r="M30" i="15"/>
  <c r="J31" i="15"/>
  <c r="U31" i="15"/>
  <c r="I32" i="15"/>
  <c r="Z33" i="15"/>
  <c r="AL33" i="15"/>
  <c r="AH35" i="15"/>
  <c r="AD35" i="15"/>
  <c r="R38" i="15"/>
  <c r="Z38" i="15"/>
  <c r="AH38" i="15"/>
  <c r="V38" i="15"/>
  <c r="I40" i="15"/>
  <c r="Y40" i="15"/>
  <c r="J46" i="15"/>
  <c r="Z47" i="15"/>
  <c r="AH47" i="15"/>
  <c r="V47" i="15"/>
  <c r="J47" i="15"/>
  <c r="AD47" i="15"/>
  <c r="M48" i="15"/>
  <c r="U48" i="15"/>
  <c r="I48" i="15"/>
  <c r="AC48" i="15"/>
  <c r="Q48" i="15"/>
  <c r="AL54" i="15"/>
  <c r="R58" i="15"/>
  <c r="Z58" i="15"/>
  <c r="N58" i="15"/>
  <c r="AH58" i="15"/>
  <c r="V58" i="15"/>
  <c r="Q64" i="15"/>
  <c r="AL11" i="15"/>
  <c r="U36" i="15"/>
  <c r="Q36" i="15"/>
  <c r="AK16" i="15"/>
  <c r="AK20" i="15"/>
  <c r="R31" i="15"/>
  <c r="V7" i="15"/>
  <c r="I8" i="15"/>
  <c r="AL9" i="15"/>
  <c r="V11" i="15"/>
  <c r="I12" i="15"/>
  <c r="AL13" i="15"/>
  <c r="V15" i="15"/>
  <c r="I16" i="15"/>
  <c r="AL17" i="15"/>
  <c r="V19" i="15"/>
  <c r="I20" i="15"/>
  <c r="AL21" i="15"/>
  <c r="V23" i="15"/>
  <c r="I24" i="15"/>
  <c r="AL25" i="15"/>
  <c r="V27" i="15"/>
  <c r="I28" i="15"/>
  <c r="AL29" i="15"/>
  <c r="V31" i="15"/>
  <c r="Y32" i="15"/>
  <c r="Y36" i="15"/>
  <c r="J50" i="15"/>
  <c r="Z51" i="15"/>
  <c r="AH51" i="15"/>
  <c r="V51" i="15"/>
  <c r="J51" i="15"/>
  <c r="AD51" i="15"/>
  <c r="M52" i="15"/>
  <c r="U52" i="15"/>
  <c r="I52" i="15"/>
  <c r="AC52" i="15"/>
  <c r="Q52" i="15"/>
  <c r="J77" i="15"/>
  <c r="AD77" i="15"/>
  <c r="R77" i="15"/>
  <c r="Z77" i="15"/>
  <c r="N77" i="15"/>
  <c r="AL77" i="15"/>
  <c r="AH77" i="15"/>
  <c r="V77" i="15"/>
  <c r="M84" i="15"/>
  <c r="AG84" i="15"/>
  <c r="U84" i="15"/>
  <c r="AC84" i="15"/>
  <c r="Q84" i="15"/>
  <c r="I84" i="15"/>
  <c r="Y84" i="15"/>
  <c r="AL7" i="15"/>
  <c r="M40" i="15"/>
  <c r="U40" i="15"/>
  <c r="AC40" i="15"/>
  <c r="Q40" i="15"/>
  <c r="R23" i="15"/>
  <c r="AK24" i="15"/>
  <c r="M32" i="15"/>
  <c r="AK32" i="15"/>
  <c r="Z34" i="15"/>
  <c r="V34" i="15"/>
  <c r="AD34" i="15"/>
  <c r="M36" i="15"/>
  <c r="AK36" i="15"/>
  <c r="Z55" i="15"/>
  <c r="AH55" i="15"/>
  <c r="V55" i="15"/>
  <c r="J55" i="15"/>
  <c r="AD55" i="15"/>
  <c r="M56" i="15"/>
  <c r="U56" i="15"/>
  <c r="I56" i="15"/>
  <c r="AC56" i="15"/>
  <c r="Q56" i="15"/>
  <c r="Q63" i="15"/>
  <c r="Y63" i="15"/>
  <c r="M63" i="15"/>
  <c r="AG63" i="15"/>
  <c r="U63" i="15"/>
  <c r="Y64" i="15"/>
  <c r="AG64" i="15"/>
  <c r="U64" i="15"/>
  <c r="I64" i="15"/>
  <c r="AC64" i="15"/>
  <c r="Z75" i="15"/>
  <c r="N75" i="15"/>
  <c r="AH75" i="15"/>
  <c r="J75" i="15"/>
  <c r="AD75" i="15"/>
  <c r="AL75" i="15"/>
  <c r="V75" i="15"/>
  <c r="R75" i="15"/>
  <c r="I76" i="15"/>
  <c r="Z87" i="15"/>
  <c r="N87" i="15"/>
  <c r="AH87" i="15"/>
  <c r="J87" i="15"/>
  <c r="AD87" i="15"/>
  <c r="AL87" i="15"/>
  <c r="V87" i="15"/>
  <c r="R87" i="15"/>
  <c r="AL32" i="15"/>
  <c r="AG34" i="15"/>
  <c r="AL36" i="15"/>
  <c r="Y37" i="15"/>
  <c r="AG38" i="15"/>
  <c r="I39" i="15"/>
  <c r="AL40" i="15"/>
  <c r="N41" i="15"/>
  <c r="Y41" i="15"/>
  <c r="AG42" i="15"/>
  <c r="I43" i="15"/>
  <c r="AL44" i="15"/>
  <c r="N45" i="15"/>
  <c r="Y45" i="15"/>
  <c r="AG46" i="15"/>
  <c r="I47" i="15"/>
  <c r="AL48" i="15"/>
  <c r="N49" i="15"/>
  <c r="Y49" i="15"/>
  <c r="AG50" i="15"/>
  <c r="I51" i="15"/>
  <c r="AL52" i="15"/>
  <c r="N53" i="15"/>
  <c r="Y53" i="15"/>
  <c r="AG54" i="15"/>
  <c r="I55" i="15"/>
  <c r="AL56" i="15"/>
  <c r="N57" i="15"/>
  <c r="Y57" i="15"/>
  <c r="AG58" i="15"/>
  <c r="I59" i="15"/>
  <c r="AL60" i="15"/>
  <c r="Z61" i="15"/>
  <c r="AK61" i="15"/>
  <c r="M62" i="15"/>
  <c r="AH62" i="15"/>
  <c r="J63" i="15"/>
  <c r="Z65" i="15"/>
  <c r="AK65" i="15"/>
  <c r="M66" i="15"/>
  <c r="M68" i="15"/>
  <c r="U68" i="15"/>
  <c r="Q68" i="15"/>
  <c r="AD69" i="15"/>
  <c r="Z71" i="15"/>
  <c r="N71" i="15"/>
  <c r="AH71" i="15"/>
  <c r="J71" i="15"/>
  <c r="AD71" i="15"/>
  <c r="M72" i="15"/>
  <c r="AG72" i="15"/>
  <c r="U72" i="15"/>
  <c r="AC72" i="15"/>
  <c r="Q72" i="15"/>
  <c r="AK72" i="15"/>
  <c r="Z79" i="15"/>
  <c r="N79" i="15"/>
  <c r="AH79" i="15"/>
  <c r="J79" i="15"/>
  <c r="AD79" i="15"/>
  <c r="V79" i="15"/>
  <c r="AL79" i="15"/>
  <c r="Y88" i="15"/>
  <c r="J89" i="15"/>
  <c r="AD89" i="15"/>
  <c r="R89" i="15"/>
  <c r="Z89" i="15"/>
  <c r="N89" i="15"/>
  <c r="V89" i="15"/>
  <c r="AK37" i="15"/>
  <c r="U39" i="15"/>
  <c r="Z41" i="15"/>
  <c r="AK41" i="15"/>
  <c r="U43" i="15"/>
  <c r="Z45" i="15"/>
  <c r="AK45" i="15"/>
  <c r="U47" i="15"/>
  <c r="Z49" i="15"/>
  <c r="AK49" i="15"/>
  <c r="U51" i="15"/>
  <c r="Z53" i="15"/>
  <c r="AK53" i="15"/>
  <c r="U55" i="15"/>
  <c r="Z57" i="15"/>
  <c r="AK57" i="15"/>
  <c r="U59" i="15"/>
  <c r="Q61" i="15"/>
  <c r="AL61" i="15"/>
  <c r="Y62" i="15"/>
  <c r="V63" i="15"/>
  <c r="AL65" i="15"/>
  <c r="Y66" i="15"/>
  <c r="M80" i="15"/>
  <c r="AG80" i="15"/>
  <c r="U80" i="15"/>
  <c r="AC80" i="15"/>
  <c r="Q80" i="15"/>
  <c r="AK80" i="15"/>
  <c r="J85" i="15"/>
  <c r="AD85" i="15"/>
  <c r="R85" i="15"/>
  <c r="Z85" i="15"/>
  <c r="N85" i="15"/>
  <c r="V85" i="15"/>
  <c r="AK100" i="15"/>
  <c r="AD150" i="15"/>
  <c r="R150" i="15"/>
  <c r="Z150" i="15"/>
  <c r="V150" i="15"/>
  <c r="J150" i="15"/>
  <c r="AL150" i="15"/>
  <c r="AH150" i="15"/>
  <c r="N150" i="15"/>
  <c r="AL41" i="15"/>
  <c r="AL45" i="15"/>
  <c r="AL49" i="15"/>
  <c r="AL53" i="15"/>
  <c r="AL57" i="15"/>
  <c r="R61" i="15"/>
  <c r="AK62" i="15"/>
  <c r="AH63" i="15"/>
  <c r="J73" i="15"/>
  <c r="AD73" i="15"/>
  <c r="R73" i="15"/>
  <c r="Z73" i="15"/>
  <c r="N73" i="15"/>
  <c r="V73" i="15"/>
  <c r="U103" i="15"/>
  <c r="AC103" i="15"/>
  <c r="Q103" i="15"/>
  <c r="M103" i="15"/>
  <c r="I103" i="15"/>
  <c r="N125" i="15"/>
  <c r="M39" i="15"/>
  <c r="R41" i="15"/>
  <c r="M43" i="15"/>
  <c r="R45" i="15"/>
  <c r="M47" i="15"/>
  <c r="R49" i="15"/>
  <c r="M51" i="15"/>
  <c r="R53" i="15"/>
  <c r="M55" i="15"/>
  <c r="R57" i="15"/>
  <c r="M59" i="15"/>
  <c r="AD61" i="15"/>
  <c r="Q62" i="15"/>
  <c r="N63" i="15"/>
  <c r="Q66" i="15"/>
  <c r="AC66" i="15"/>
  <c r="Z67" i="15"/>
  <c r="AH67" i="15"/>
  <c r="R67" i="15"/>
  <c r="AD67" i="15"/>
  <c r="I68" i="15"/>
  <c r="Y68" i="15"/>
  <c r="AK68" i="15"/>
  <c r="Y80" i="15"/>
  <c r="J81" i="15"/>
  <c r="AD81" i="15"/>
  <c r="R81" i="15"/>
  <c r="Z81" i="15"/>
  <c r="N81" i="15"/>
  <c r="V81" i="15"/>
  <c r="Z91" i="15"/>
  <c r="N91" i="15"/>
  <c r="AH91" i="15"/>
  <c r="J91" i="15"/>
  <c r="AD91" i="15"/>
  <c r="Z109" i="15"/>
  <c r="AH109" i="15"/>
  <c r="V109" i="15"/>
  <c r="AD109" i="15"/>
  <c r="R109" i="15"/>
  <c r="J109" i="15"/>
  <c r="AL109" i="15"/>
  <c r="N109" i="15"/>
  <c r="Z95" i="15"/>
  <c r="N95" i="15"/>
  <c r="AH95" i="15"/>
  <c r="J95" i="15"/>
  <c r="AD95" i="15"/>
  <c r="V95" i="15"/>
  <c r="AL95" i="15"/>
  <c r="AC100" i="15"/>
  <c r="Y100" i="15"/>
  <c r="M100" i="15"/>
  <c r="I100" i="15"/>
  <c r="U100" i="15"/>
  <c r="M102" i="15"/>
  <c r="U102" i="15"/>
  <c r="I102" i="15"/>
  <c r="Y102" i="15"/>
  <c r="AK102" i="15"/>
  <c r="AC102" i="15"/>
  <c r="Q102" i="15"/>
  <c r="J69" i="15"/>
  <c r="R69" i="15"/>
  <c r="Z69" i="15"/>
  <c r="N69" i="15"/>
  <c r="V69" i="15"/>
  <c r="AL69" i="15"/>
  <c r="Z83" i="15"/>
  <c r="N83" i="15"/>
  <c r="AH83" i="15"/>
  <c r="J83" i="15"/>
  <c r="AD83" i="15"/>
  <c r="M92" i="15"/>
  <c r="AG92" i="15"/>
  <c r="U92" i="15"/>
  <c r="AC92" i="15"/>
  <c r="Q92" i="15"/>
  <c r="AK92" i="15"/>
  <c r="M96" i="15"/>
  <c r="AG96" i="15"/>
  <c r="U96" i="15"/>
  <c r="AC96" i="15"/>
  <c r="Q96" i="15"/>
  <c r="AK96" i="15"/>
  <c r="R100" i="15"/>
  <c r="N100" i="15"/>
  <c r="AD100" i="15"/>
  <c r="AL100" i="15"/>
  <c r="Z100" i="15"/>
  <c r="V100" i="15"/>
  <c r="AH100" i="15"/>
  <c r="Z113" i="15"/>
  <c r="AH113" i="15"/>
  <c r="V113" i="15"/>
  <c r="AD113" i="15"/>
  <c r="R113" i="15"/>
  <c r="J113" i="15"/>
  <c r="AL113" i="15"/>
  <c r="N113" i="15"/>
  <c r="M88" i="15"/>
  <c r="AG88" i="15"/>
  <c r="U88" i="15"/>
  <c r="AC88" i="15"/>
  <c r="Q88" i="15"/>
  <c r="AK88" i="15"/>
  <c r="Z125" i="15"/>
  <c r="AH125" i="15"/>
  <c r="V125" i="15"/>
  <c r="AD125" i="15"/>
  <c r="R125" i="15"/>
  <c r="J125" i="15"/>
  <c r="AL68" i="15"/>
  <c r="Y69" i="15"/>
  <c r="V70" i="15"/>
  <c r="AG70" i="15"/>
  <c r="I71" i="15"/>
  <c r="AL72" i="15"/>
  <c r="Y73" i="15"/>
  <c r="V74" i="15"/>
  <c r="AG74" i="15"/>
  <c r="I75" i="15"/>
  <c r="AL76" i="15"/>
  <c r="Y77" i="15"/>
  <c r="V78" i="15"/>
  <c r="AG78" i="15"/>
  <c r="AL80" i="15"/>
  <c r="Y81" i="15"/>
  <c r="V82" i="15"/>
  <c r="AG82" i="15"/>
  <c r="AL84" i="15"/>
  <c r="Y85" i="15"/>
  <c r="V86" i="15"/>
  <c r="AL88" i="15"/>
  <c r="Y89" i="15"/>
  <c r="V90" i="15"/>
  <c r="AL92" i="15"/>
  <c r="Y93" i="15"/>
  <c r="V94" i="15"/>
  <c r="AL96" i="15"/>
  <c r="Y97" i="15"/>
  <c r="U99" i="15"/>
  <c r="Q99" i="15"/>
  <c r="J101" i="15"/>
  <c r="Z105" i="15"/>
  <c r="AH105" i="15"/>
  <c r="V105" i="15"/>
  <c r="AD105" i="15"/>
  <c r="R108" i="15"/>
  <c r="Z108" i="15"/>
  <c r="N108" i="15"/>
  <c r="V108" i="15"/>
  <c r="J108" i="15"/>
  <c r="AL108" i="15"/>
  <c r="R112" i="15"/>
  <c r="Z112" i="15"/>
  <c r="N112" i="15"/>
  <c r="V112" i="15"/>
  <c r="J112" i="15"/>
  <c r="AL112" i="15"/>
  <c r="R128" i="15"/>
  <c r="Z128" i="15"/>
  <c r="N128" i="15"/>
  <c r="V128" i="15"/>
  <c r="J128" i="15"/>
  <c r="V145" i="15"/>
  <c r="J145" i="15"/>
  <c r="R145" i="15"/>
  <c r="N145" i="15"/>
  <c r="AH145" i="15"/>
  <c r="AD145" i="15"/>
  <c r="V149" i="15"/>
  <c r="J149" i="15"/>
  <c r="R149" i="15"/>
  <c r="N149" i="15"/>
  <c r="AH149" i="15"/>
  <c r="AL149" i="15"/>
  <c r="Z149" i="15"/>
  <c r="V161" i="15"/>
  <c r="J161" i="15"/>
  <c r="R161" i="15"/>
  <c r="N161" i="15"/>
  <c r="AH161" i="15"/>
  <c r="AD161" i="15"/>
  <c r="AK69" i="15"/>
  <c r="M70" i="15"/>
  <c r="AH70" i="15"/>
  <c r="U71" i="15"/>
  <c r="R72" i="15"/>
  <c r="AK73" i="15"/>
  <c r="M74" i="15"/>
  <c r="AH74" i="15"/>
  <c r="U75" i="15"/>
  <c r="R76" i="15"/>
  <c r="AK77" i="15"/>
  <c r="M78" i="15"/>
  <c r="AH78" i="15"/>
  <c r="U79" i="15"/>
  <c r="R80" i="15"/>
  <c r="AK81" i="15"/>
  <c r="M82" i="15"/>
  <c r="AH82" i="15"/>
  <c r="R84" i="15"/>
  <c r="AK85" i="15"/>
  <c r="M86" i="15"/>
  <c r="AH86" i="15"/>
  <c r="R88" i="15"/>
  <c r="AK89" i="15"/>
  <c r="M90" i="15"/>
  <c r="AH90" i="15"/>
  <c r="R92" i="15"/>
  <c r="AK93" i="15"/>
  <c r="AH94" i="15"/>
  <c r="U95" i="15"/>
  <c r="R96" i="15"/>
  <c r="Q98" i="15"/>
  <c r="AL101" i="15"/>
  <c r="R105" i="15"/>
  <c r="R116" i="15"/>
  <c r="Z116" i="15"/>
  <c r="N116" i="15"/>
  <c r="V116" i="15"/>
  <c r="J116" i="15"/>
  <c r="AL116" i="15"/>
  <c r="R120" i="15"/>
  <c r="Z120" i="15"/>
  <c r="N120" i="15"/>
  <c r="V120" i="15"/>
  <c r="J120" i="15"/>
  <c r="AL120" i="15"/>
  <c r="R124" i="15"/>
  <c r="Z124" i="15"/>
  <c r="N124" i="15"/>
  <c r="V124" i="15"/>
  <c r="J124" i="15"/>
  <c r="AH129" i="15"/>
  <c r="V129" i="15"/>
  <c r="AD129" i="15"/>
  <c r="R129" i="15"/>
  <c r="AG153" i="15"/>
  <c r="U153" i="15"/>
  <c r="AC153" i="15"/>
  <c r="Y153" i="15"/>
  <c r="M153" i="15"/>
  <c r="AK153" i="15"/>
  <c r="Q153" i="15"/>
  <c r="AD135" i="15"/>
  <c r="R135" i="15"/>
  <c r="AH135" i="15"/>
  <c r="AL135" i="15"/>
  <c r="V135" i="15"/>
  <c r="M67" i="15"/>
  <c r="J68" i="15"/>
  <c r="AC69" i="15"/>
  <c r="Z70" i="15"/>
  <c r="AK70" i="15"/>
  <c r="M71" i="15"/>
  <c r="J72" i="15"/>
  <c r="AC73" i="15"/>
  <c r="Z74" i="15"/>
  <c r="AK74" i="15"/>
  <c r="M75" i="15"/>
  <c r="J76" i="15"/>
  <c r="AC77" i="15"/>
  <c r="Z78" i="15"/>
  <c r="AK78" i="15"/>
  <c r="M79" i="15"/>
  <c r="J80" i="15"/>
  <c r="AC81" i="15"/>
  <c r="Z82" i="15"/>
  <c r="AK82" i="15"/>
  <c r="M83" i="15"/>
  <c r="J84" i="15"/>
  <c r="AC85" i="15"/>
  <c r="Z86" i="15"/>
  <c r="AK86" i="15"/>
  <c r="M87" i="15"/>
  <c r="J88" i="15"/>
  <c r="AC89" i="15"/>
  <c r="Z90" i="15"/>
  <c r="AK90" i="15"/>
  <c r="M91" i="15"/>
  <c r="J92" i="15"/>
  <c r="AC93" i="15"/>
  <c r="Z94" i="15"/>
  <c r="M95" i="15"/>
  <c r="J96" i="15"/>
  <c r="I99" i="15"/>
  <c r="AH102" i="15"/>
  <c r="J102" i="15"/>
  <c r="AD102" i="15"/>
  <c r="V102" i="15"/>
  <c r="J105" i="15"/>
  <c r="AL105" i="15"/>
  <c r="AD108" i="15"/>
  <c r="AD112" i="15"/>
  <c r="Z117" i="15"/>
  <c r="AH117" i="15"/>
  <c r="V117" i="15"/>
  <c r="AD117" i="15"/>
  <c r="R117" i="15"/>
  <c r="AL117" i="15"/>
  <c r="Z121" i="15"/>
  <c r="AH121" i="15"/>
  <c r="V121" i="15"/>
  <c r="AD121" i="15"/>
  <c r="R121" i="15"/>
  <c r="AL121" i="15"/>
  <c r="AD124" i="15"/>
  <c r="U127" i="15"/>
  <c r="AC127" i="15"/>
  <c r="Q127" i="15"/>
  <c r="Y127" i="15"/>
  <c r="M127" i="15"/>
  <c r="AG127" i="15"/>
  <c r="AD131" i="15"/>
  <c r="R131" i="15"/>
  <c r="AH131" i="15"/>
  <c r="AL131" i="15"/>
  <c r="V131" i="15"/>
  <c r="V134" i="15"/>
  <c r="J134" i="15"/>
  <c r="AD134" i="15"/>
  <c r="N134" i="15"/>
  <c r="AL134" i="15"/>
  <c r="Z134" i="15"/>
  <c r="AH134" i="15"/>
  <c r="AL70" i="15"/>
  <c r="AL74" i="15"/>
  <c r="AL78" i="15"/>
  <c r="AL82" i="15"/>
  <c r="AL86" i="15"/>
  <c r="AL90" i="15"/>
  <c r="AL94" i="15"/>
  <c r="R104" i="15"/>
  <c r="Z104" i="15"/>
  <c r="N104" i="15"/>
  <c r="AH104" i="15"/>
  <c r="U107" i="15"/>
  <c r="AC107" i="15"/>
  <c r="Q107" i="15"/>
  <c r="Y107" i="15"/>
  <c r="M107" i="15"/>
  <c r="U111" i="15"/>
  <c r="AC111" i="15"/>
  <c r="Q111" i="15"/>
  <c r="Y111" i="15"/>
  <c r="M111" i="15"/>
  <c r="U115" i="15"/>
  <c r="AC115" i="15"/>
  <c r="Q115" i="15"/>
  <c r="Y115" i="15"/>
  <c r="M115" i="15"/>
  <c r="AG115" i="15"/>
  <c r="AD116" i="15"/>
  <c r="U119" i="15"/>
  <c r="AC119" i="15"/>
  <c r="Q119" i="15"/>
  <c r="Y119" i="15"/>
  <c r="M119" i="15"/>
  <c r="AG119" i="15"/>
  <c r="AD120" i="15"/>
  <c r="U123" i="15"/>
  <c r="AC123" i="15"/>
  <c r="Q123" i="15"/>
  <c r="Y123" i="15"/>
  <c r="M123" i="15"/>
  <c r="AG123" i="15"/>
  <c r="J129" i="15"/>
  <c r="Z129" i="15"/>
  <c r="V130" i="15"/>
  <c r="J130" i="15"/>
  <c r="AD130" i="15"/>
  <c r="N130" i="15"/>
  <c r="AL130" i="15"/>
  <c r="Z130" i="15"/>
  <c r="AH130" i="15"/>
  <c r="J135" i="15"/>
  <c r="AD146" i="15"/>
  <c r="R146" i="15"/>
  <c r="Z146" i="15"/>
  <c r="V146" i="15"/>
  <c r="J146" i="15"/>
  <c r="AH146" i="15"/>
  <c r="N146" i="15"/>
  <c r="I153" i="15"/>
  <c r="AD162" i="15"/>
  <c r="R162" i="15"/>
  <c r="Z162" i="15"/>
  <c r="V162" i="15"/>
  <c r="J162" i="15"/>
  <c r="AL162" i="15"/>
  <c r="AH162" i="15"/>
  <c r="N162" i="15"/>
  <c r="U97" i="15"/>
  <c r="AG97" i="15"/>
  <c r="M99" i="15"/>
  <c r="AK99" i="15"/>
  <c r="Z101" i="15"/>
  <c r="V101" i="15"/>
  <c r="AD101" i="15"/>
  <c r="AL102" i="15"/>
  <c r="Z135" i="15"/>
  <c r="Z106" i="15"/>
  <c r="AK106" i="15"/>
  <c r="Z110" i="15"/>
  <c r="AK110" i="15"/>
  <c r="Z114" i="15"/>
  <c r="AK114" i="15"/>
  <c r="Z118" i="15"/>
  <c r="AK118" i="15"/>
  <c r="Z122" i="15"/>
  <c r="AK122" i="15"/>
  <c r="U124" i="15"/>
  <c r="Z126" i="15"/>
  <c r="AK126" i="15"/>
  <c r="U128" i="15"/>
  <c r="Y133" i="15"/>
  <c r="M133" i="15"/>
  <c r="R133" i="15"/>
  <c r="AG137" i="15"/>
  <c r="U137" i="15"/>
  <c r="Y137" i="15"/>
  <c r="M137" i="15"/>
  <c r="AK137" i="15"/>
  <c r="AG141" i="15"/>
  <c r="U141" i="15"/>
  <c r="AC141" i="15"/>
  <c r="Y141" i="15"/>
  <c r="M141" i="15"/>
  <c r="AG157" i="15"/>
  <c r="U157" i="15"/>
  <c r="AC157" i="15"/>
  <c r="Y157" i="15"/>
  <c r="M157" i="15"/>
  <c r="I165" i="15"/>
  <c r="AD165" i="15"/>
  <c r="AK169" i="15"/>
  <c r="Q106" i="15"/>
  <c r="AL106" i="15"/>
  <c r="Q110" i="15"/>
  <c r="AL110" i="15"/>
  <c r="Q114" i="15"/>
  <c r="AL114" i="15"/>
  <c r="Q118" i="15"/>
  <c r="AL118" i="15"/>
  <c r="Q122" i="15"/>
  <c r="AL122" i="15"/>
  <c r="Q126" i="15"/>
  <c r="AL126" i="15"/>
  <c r="N133" i="15"/>
  <c r="AH133" i="15"/>
  <c r="V137" i="15"/>
  <c r="J137" i="15"/>
  <c r="N137" i="15"/>
  <c r="AH137" i="15"/>
  <c r="AL137" i="15"/>
  <c r="V141" i="15"/>
  <c r="J141" i="15"/>
  <c r="R141" i="15"/>
  <c r="N141" i="15"/>
  <c r="AH141" i="15"/>
  <c r="Z141" i="15"/>
  <c r="AD142" i="15"/>
  <c r="R142" i="15"/>
  <c r="Z142" i="15"/>
  <c r="V142" i="15"/>
  <c r="J142" i="15"/>
  <c r="I145" i="15"/>
  <c r="V157" i="15"/>
  <c r="J157" i="15"/>
  <c r="R157" i="15"/>
  <c r="N157" i="15"/>
  <c r="AH157" i="15"/>
  <c r="Z157" i="15"/>
  <c r="AD158" i="15"/>
  <c r="R158" i="15"/>
  <c r="Z158" i="15"/>
  <c r="V158" i="15"/>
  <c r="J158" i="15"/>
  <c r="I161" i="15"/>
  <c r="AL169" i="15"/>
  <c r="AL99" i="15"/>
  <c r="AG101" i="15"/>
  <c r="AL103" i="15"/>
  <c r="Y104" i="15"/>
  <c r="AG105" i="15"/>
  <c r="I106" i="15"/>
  <c r="AD106" i="15"/>
  <c r="AL107" i="15"/>
  <c r="Y108" i="15"/>
  <c r="AG109" i="15"/>
  <c r="I110" i="15"/>
  <c r="AD110" i="15"/>
  <c r="AL111" i="15"/>
  <c r="Y112" i="15"/>
  <c r="AG113" i="15"/>
  <c r="I114" i="15"/>
  <c r="AD114" i="15"/>
  <c r="Y116" i="15"/>
  <c r="AG117" i="15"/>
  <c r="I118" i="15"/>
  <c r="AD118" i="15"/>
  <c r="Y120" i="15"/>
  <c r="AG121" i="15"/>
  <c r="I122" i="15"/>
  <c r="AD122" i="15"/>
  <c r="Y124" i="15"/>
  <c r="AG125" i="15"/>
  <c r="I126" i="15"/>
  <c r="AD126" i="15"/>
  <c r="Y128" i="15"/>
  <c r="I133" i="15"/>
  <c r="V133" i="15"/>
  <c r="I137" i="15"/>
  <c r="AD138" i="15"/>
  <c r="R138" i="15"/>
  <c r="Z138" i="15"/>
  <c r="V138" i="15"/>
  <c r="J138" i="15"/>
  <c r="I141" i="15"/>
  <c r="AD141" i="15"/>
  <c r="V153" i="15"/>
  <c r="J153" i="15"/>
  <c r="R153" i="15"/>
  <c r="N153" i="15"/>
  <c r="AH153" i="15"/>
  <c r="Z153" i="15"/>
  <c r="AD154" i="15"/>
  <c r="R154" i="15"/>
  <c r="Z154" i="15"/>
  <c r="V154" i="15"/>
  <c r="J154" i="15"/>
  <c r="I157" i="15"/>
  <c r="AD157" i="15"/>
  <c r="Q165" i="15"/>
  <c r="N166" i="15"/>
  <c r="AK104" i="15"/>
  <c r="J106" i="15"/>
  <c r="U106" i="15"/>
  <c r="AK108" i="15"/>
  <c r="J110" i="15"/>
  <c r="U110" i="15"/>
  <c r="AK112" i="15"/>
  <c r="J114" i="15"/>
  <c r="U114" i="15"/>
  <c r="AK116" i="15"/>
  <c r="M117" i="15"/>
  <c r="J118" i="15"/>
  <c r="U118" i="15"/>
  <c r="AK120" i="15"/>
  <c r="M121" i="15"/>
  <c r="J122" i="15"/>
  <c r="U122" i="15"/>
  <c r="AK124" i="15"/>
  <c r="M125" i="15"/>
  <c r="J126" i="15"/>
  <c r="U126" i="15"/>
  <c r="AK128" i="15"/>
  <c r="M129" i="15"/>
  <c r="AK129" i="15"/>
  <c r="I131" i="15"/>
  <c r="AC131" i="15"/>
  <c r="Q131" i="15"/>
  <c r="J133" i="15"/>
  <c r="AK133" i="15"/>
  <c r="I135" i="15"/>
  <c r="AC135" i="15"/>
  <c r="Q135" i="15"/>
  <c r="AC137" i="15"/>
  <c r="Q145" i="15"/>
  <c r="AG149" i="15"/>
  <c r="U149" i="15"/>
  <c r="AC149" i="15"/>
  <c r="Y149" i="15"/>
  <c r="M149" i="15"/>
  <c r="Q161" i="15"/>
  <c r="AG169" i="15"/>
  <c r="U169" i="15"/>
  <c r="I169" i="15"/>
  <c r="AC169" i="15"/>
  <c r="Y169" i="15"/>
  <c r="M169" i="15"/>
  <c r="AG165" i="15"/>
  <c r="U165" i="15"/>
  <c r="AC165" i="15"/>
  <c r="Y165" i="15"/>
  <c r="M165" i="15"/>
  <c r="V169" i="15"/>
  <c r="J169" i="15"/>
  <c r="AD169" i="15"/>
  <c r="R169" i="15"/>
  <c r="N169" i="15"/>
  <c r="AH169" i="15"/>
  <c r="AG130" i="15"/>
  <c r="U130" i="15"/>
  <c r="Q130" i="15"/>
  <c r="U131" i="15"/>
  <c r="AG134" i="15"/>
  <c r="U134" i="15"/>
  <c r="Q134" i="15"/>
  <c r="U135" i="15"/>
  <c r="Q137" i="15"/>
  <c r="AG145" i="15"/>
  <c r="U145" i="15"/>
  <c r="AC145" i="15"/>
  <c r="Y145" i="15"/>
  <c r="M145" i="15"/>
  <c r="AG161" i="15"/>
  <c r="U161" i="15"/>
  <c r="AC161" i="15"/>
  <c r="Y161" i="15"/>
  <c r="M161" i="15"/>
  <c r="V165" i="15"/>
  <c r="J165" i="15"/>
  <c r="R165" i="15"/>
  <c r="N165" i="15"/>
  <c r="AH165" i="15"/>
  <c r="Z165" i="15"/>
  <c r="AD166" i="15"/>
  <c r="R166" i="15"/>
  <c r="Z166" i="15"/>
  <c r="V166" i="15"/>
  <c r="J166" i="15"/>
  <c r="Z132" i="15"/>
  <c r="AK132" i="15"/>
  <c r="Z136" i="15"/>
  <c r="AK136" i="15"/>
  <c r="U138" i="15"/>
  <c r="R139" i="15"/>
  <c r="AC139" i="15"/>
  <c r="Z140" i="15"/>
  <c r="AK140" i="15"/>
  <c r="U142" i="15"/>
  <c r="R143" i="15"/>
  <c r="AC143" i="15"/>
  <c r="Z144" i="15"/>
  <c r="AK144" i="15"/>
  <c r="U146" i="15"/>
  <c r="R147" i="15"/>
  <c r="AC147" i="15"/>
  <c r="Z148" i="15"/>
  <c r="AK148" i="15"/>
  <c r="U150" i="15"/>
  <c r="R151" i="15"/>
  <c r="AC151" i="15"/>
  <c r="Z152" i="15"/>
  <c r="AK152" i="15"/>
  <c r="U154" i="15"/>
  <c r="R155" i="15"/>
  <c r="AC155" i="15"/>
  <c r="Z156" i="15"/>
  <c r="AK156" i="15"/>
  <c r="U158" i="15"/>
  <c r="R159" i="15"/>
  <c r="AC159" i="15"/>
  <c r="Z160" i="15"/>
  <c r="AK160" i="15"/>
  <c r="U162" i="15"/>
  <c r="R163" i="15"/>
  <c r="AC163" i="15"/>
  <c r="Z164" i="15"/>
  <c r="AK164" i="15"/>
  <c r="U166" i="15"/>
  <c r="R167" i="15"/>
  <c r="AC167" i="15"/>
  <c r="Z168" i="15"/>
  <c r="AK168" i="15"/>
  <c r="AG138" i="15"/>
  <c r="I139" i="15"/>
  <c r="AD139" i="15"/>
  <c r="AG142" i="15"/>
  <c r="I143" i="15"/>
  <c r="AD143" i="15"/>
  <c r="AG146" i="15"/>
  <c r="I147" i="15"/>
  <c r="AD147" i="15"/>
  <c r="AG150" i="15"/>
  <c r="I151" i="15"/>
  <c r="AD151" i="15"/>
  <c r="AG154" i="15"/>
  <c r="I155" i="15"/>
  <c r="AD155" i="15"/>
  <c r="AG158" i="15"/>
  <c r="I159" i="15"/>
  <c r="AD159" i="15"/>
  <c r="AG162" i="15"/>
  <c r="I163" i="15"/>
  <c r="AD163" i="15"/>
  <c r="AG166" i="15"/>
  <c r="I167" i="15"/>
  <c r="AD167" i="15"/>
  <c r="AK138" i="15"/>
  <c r="M139" i="15"/>
  <c r="AH139" i="15"/>
  <c r="AK142" i="15"/>
  <c r="M143" i="15"/>
  <c r="AH143" i="15"/>
  <c r="AK146" i="15"/>
  <c r="M147" i="15"/>
  <c r="AH147" i="15"/>
  <c r="AK150" i="15"/>
  <c r="M151" i="15"/>
  <c r="AH151" i="15"/>
  <c r="AK154" i="15"/>
  <c r="M155" i="15"/>
  <c r="AH155" i="15"/>
  <c r="AK158" i="15"/>
  <c r="M159" i="15"/>
  <c r="AH159" i="15"/>
  <c r="AK162" i="15"/>
  <c r="M163" i="15"/>
  <c r="AH163" i="15"/>
  <c r="AK166" i="15"/>
  <c r="M167" i="15"/>
  <c r="AH167" i="15"/>
  <c r="AC138" i="15"/>
  <c r="Z139" i="15"/>
  <c r="AK139" i="15"/>
  <c r="AC142" i="15"/>
  <c r="Z143" i="15"/>
  <c r="AK143" i="15"/>
  <c r="AC146" i="15"/>
  <c r="Z147" i="15"/>
  <c r="AK147" i="15"/>
  <c r="AC150" i="15"/>
  <c r="Z151" i="15"/>
  <c r="AK151" i="15"/>
  <c r="AC154" i="15"/>
  <c r="Z155" i="15"/>
  <c r="AK155" i="15"/>
  <c r="AC158" i="15"/>
  <c r="Z159" i="15"/>
  <c r="AK159" i="15"/>
  <c r="Z163" i="15"/>
  <c r="AK163" i="15"/>
  <c r="Z167" i="15"/>
  <c r="AK167" i="15"/>
  <c r="AG149" i="13"/>
  <c r="AK149" i="13"/>
  <c r="Y149" i="13"/>
  <c r="AC149" i="13"/>
  <c r="U149" i="13"/>
  <c r="M149" i="13"/>
  <c r="Q149" i="13"/>
  <c r="AG141" i="13"/>
  <c r="AK141" i="13"/>
  <c r="Y141" i="13"/>
  <c r="AC141" i="13"/>
  <c r="U141" i="13"/>
  <c r="M141" i="13"/>
  <c r="Q141" i="13"/>
  <c r="AG133" i="13"/>
  <c r="AK133" i="13"/>
  <c r="Y133" i="13"/>
  <c r="AC133" i="13"/>
  <c r="U133" i="13"/>
  <c r="M133" i="13"/>
  <c r="Q133" i="13"/>
  <c r="AG117" i="13"/>
  <c r="AK117" i="13"/>
  <c r="Y117" i="13"/>
  <c r="AC117" i="13"/>
  <c r="U117" i="13"/>
  <c r="M117" i="13"/>
  <c r="Q117" i="13"/>
  <c r="AG109" i="13"/>
  <c r="AK109" i="13"/>
  <c r="Y109" i="13"/>
  <c r="AC109" i="13"/>
  <c r="U109" i="13"/>
  <c r="M109" i="13"/>
  <c r="Q109" i="13"/>
  <c r="AG101" i="13"/>
  <c r="AK101" i="13"/>
  <c r="Y101" i="13"/>
  <c r="AC101" i="13"/>
  <c r="M101" i="13"/>
  <c r="U101" i="13"/>
  <c r="Q101" i="13"/>
  <c r="AG93" i="13"/>
  <c r="AK93" i="13"/>
  <c r="Y93" i="13"/>
  <c r="AC93" i="13"/>
  <c r="U93" i="13"/>
  <c r="Q93" i="13"/>
  <c r="M93" i="13"/>
  <c r="AG85" i="13"/>
  <c r="AK85" i="13"/>
  <c r="Y85" i="13"/>
  <c r="AC85" i="13"/>
  <c r="U85" i="13"/>
  <c r="Q85" i="13"/>
  <c r="M85" i="13"/>
  <c r="AG77" i="13"/>
  <c r="AK77" i="13"/>
  <c r="Y77" i="13"/>
  <c r="AC77" i="13"/>
  <c r="U77" i="13"/>
  <c r="Q77" i="13"/>
  <c r="AG69" i="13"/>
  <c r="AK69" i="13"/>
  <c r="Y69" i="13"/>
  <c r="AC69" i="13"/>
  <c r="U69" i="13"/>
  <c r="M69" i="13"/>
  <c r="Q69" i="13"/>
  <c r="AG61" i="13"/>
  <c r="AK61" i="13"/>
  <c r="Y61" i="13"/>
  <c r="AC61" i="13"/>
  <c r="U61" i="13"/>
  <c r="M61" i="13"/>
  <c r="Q61" i="13"/>
  <c r="AG53" i="13"/>
  <c r="AK53" i="13"/>
  <c r="Y53" i="13"/>
  <c r="AC53" i="13"/>
  <c r="U53" i="13"/>
  <c r="M53" i="13"/>
  <c r="Q53" i="13"/>
  <c r="AG45" i="13"/>
  <c r="AK45" i="13"/>
  <c r="Y45" i="13"/>
  <c r="AC45" i="13"/>
  <c r="U45" i="13"/>
  <c r="M45" i="13"/>
  <c r="Q45" i="13"/>
  <c r="AG37" i="13"/>
  <c r="AK37" i="13"/>
  <c r="Y37" i="13"/>
  <c r="AC37" i="13"/>
  <c r="U37" i="13"/>
  <c r="M37" i="13"/>
  <c r="Q37" i="13"/>
  <c r="AG29" i="13"/>
  <c r="AK29" i="13"/>
  <c r="Y29" i="13"/>
  <c r="AC29" i="13"/>
  <c r="U29" i="13"/>
  <c r="M29" i="13"/>
  <c r="Q29" i="13"/>
  <c r="AG21" i="13"/>
  <c r="AK21" i="13"/>
  <c r="Y21" i="13"/>
  <c r="U21" i="13"/>
  <c r="M21" i="13"/>
  <c r="AC21" i="13"/>
  <c r="AG13" i="13"/>
  <c r="AK13" i="13"/>
  <c r="AC13" i="13"/>
  <c r="Y13" i="13"/>
  <c r="U13" i="13"/>
  <c r="M13" i="13"/>
  <c r="Q13" i="13"/>
  <c r="N167" i="13"/>
  <c r="AL151" i="13"/>
  <c r="AH151" i="13"/>
  <c r="AD151" i="13"/>
  <c r="V151" i="13"/>
  <c r="Z151" i="13"/>
  <c r="R151" i="13"/>
  <c r="N151" i="13"/>
  <c r="AL143" i="13"/>
  <c r="AD143" i="13"/>
  <c r="V143" i="13"/>
  <c r="AH143" i="13"/>
  <c r="R143" i="13"/>
  <c r="N143" i="13"/>
  <c r="AL135" i="13"/>
  <c r="AH135" i="13"/>
  <c r="AD135" i="13"/>
  <c r="V135" i="13"/>
  <c r="Z135" i="13"/>
  <c r="R135" i="13"/>
  <c r="N135" i="13"/>
  <c r="AL127" i="13"/>
  <c r="AD127" i="13"/>
  <c r="Z127" i="13"/>
  <c r="V127" i="13"/>
  <c r="AH127" i="13"/>
  <c r="R127" i="13"/>
  <c r="N127" i="13"/>
  <c r="AL119" i="13"/>
  <c r="AH119" i="13"/>
  <c r="AD119" i="13"/>
  <c r="V119" i="13"/>
  <c r="Z119" i="13"/>
  <c r="R119" i="13"/>
  <c r="N119" i="13"/>
  <c r="AL111" i="13"/>
  <c r="AD111" i="13"/>
  <c r="AH111" i="13"/>
  <c r="V111" i="13"/>
  <c r="R111" i="13"/>
  <c r="Z111" i="13"/>
  <c r="N111" i="13"/>
  <c r="AL103" i="13"/>
  <c r="AH103" i="13"/>
  <c r="AD103" i="13"/>
  <c r="V103" i="13"/>
  <c r="Z103" i="13"/>
  <c r="R103" i="13"/>
  <c r="N103" i="13"/>
  <c r="AL95" i="13"/>
  <c r="AD95" i="13"/>
  <c r="V95" i="13"/>
  <c r="AH95" i="13"/>
  <c r="Z95" i="13"/>
  <c r="R95" i="13"/>
  <c r="N95" i="13"/>
  <c r="AL87" i="13"/>
  <c r="AH87" i="13"/>
  <c r="AD87" i="13"/>
  <c r="V87" i="13"/>
  <c r="Z87" i="13"/>
  <c r="R87" i="13"/>
  <c r="AL79" i="13"/>
  <c r="AD79" i="13"/>
  <c r="Z79" i="13"/>
  <c r="V79" i="13"/>
  <c r="R79" i="13"/>
  <c r="AH79" i="13"/>
  <c r="N79" i="13"/>
  <c r="AL71" i="13"/>
  <c r="AH71" i="13"/>
  <c r="AD71" i="13"/>
  <c r="V71" i="13"/>
  <c r="Z71" i="13"/>
  <c r="R71" i="13"/>
  <c r="AL63" i="13"/>
  <c r="AD63" i="13"/>
  <c r="AH63" i="13"/>
  <c r="V63" i="13"/>
  <c r="Z63" i="13"/>
  <c r="R63" i="13"/>
  <c r="N63" i="13"/>
  <c r="AL55" i="13"/>
  <c r="AH55" i="13"/>
  <c r="AD55" i="13"/>
  <c r="R55" i="13"/>
  <c r="Z55" i="13"/>
  <c r="N55" i="13"/>
  <c r="J55" i="13"/>
  <c r="V55" i="13"/>
  <c r="AL47" i="13"/>
  <c r="AD47" i="13"/>
  <c r="V47" i="13"/>
  <c r="AH47" i="13"/>
  <c r="Z47" i="13"/>
  <c r="R47" i="13"/>
  <c r="N47" i="13"/>
  <c r="J47" i="13"/>
  <c r="AL39" i="13"/>
  <c r="AH39" i="13"/>
  <c r="AD39" i="13"/>
  <c r="V39" i="13"/>
  <c r="Z39" i="13"/>
  <c r="R39" i="13"/>
  <c r="N39" i="13"/>
  <c r="J39" i="13"/>
  <c r="AL31" i="13"/>
  <c r="AD31" i="13"/>
  <c r="V31" i="13"/>
  <c r="R31" i="13"/>
  <c r="AH31" i="13"/>
  <c r="N31" i="13"/>
  <c r="Z31" i="13"/>
  <c r="J31" i="13"/>
  <c r="AL23" i="13"/>
  <c r="AH23" i="13"/>
  <c r="AD23" i="13"/>
  <c r="V23" i="13"/>
  <c r="R23" i="13"/>
  <c r="Z23" i="13"/>
  <c r="N23" i="13"/>
  <c r="J23" i="13"/>
  <c r="AL15" i="13"/>
  <c r="AD15" i="13"/>
  <c r="V15" i="13"/>
  <c r="Z15" i="13"/>
  <c r="R15" i="13"/>
  <c r="N15" i="13"/>
  <c r="AH15" i="13"/>
  <c r="J15" i="13"/>
  <c r="AL7" i="13"/>
  <c r="AD7" i="13"/>
  <c r="AH7" i="13"/>
  <c r="V7" i="13"/>
  <c r="Z7" i="13"/>
  <c r="N7" i="13"/>
  <c r="J7" i="13"/>
  <c r="J6" i="13"/>
  <c r="J103" i="13"/>
  <c r="M163" i="13"/>
  <c r="M147" i="13"/>
  <c r="M115" i="13"/>
  <c r="M81" i="13"/>
  <c r="AG165" i="13"/>
  <c r="AK165" i="13"/>
  <c r="Y165" i="13"/>
  <c r="AC165" i="13"/>
  <c r="U165" i="13"/>
  <c r="M165" i="13"/>
  <c r="Q165" i="13"/>
  <c r="AG125" i="13"/>
  <c r="AK125" i="13"/>
  <c r="Y125" i="13"/>
  <c r="AC125" i="13"/>
  <c r="Q125" i="13"/>
  <c r="U125" i="13"/>
  <c r="M125" i="13"/>
  <c r="AK148" i="13"/>
  <c r="AG148" i="13"/>
  <c r="AC148" i="13"/>
  <c r="U148" i="13"/>
  <c r="Q148" i="13"/>
  <c r="Y148" i="13"/>
  <c r="I148" i="13"/>
  <c r="AK124" i="13"/>
  <c r="AC124" i="13"/>
  <c r="AG124" i="13"/>
  <c r="Y124" i="13"/>
  <c r="U124" i="13"/>
  <c r="Q124" i="13"/>
  <c r="I124" i="13"/>
  <c r="AK108" i="13"/>
  <c r="AC108" i="13"/>
  <c r="AG108" i="13"/>
  <c r="U108" i="13"/>
  <c r="Q108" i="13"/>
  <c r="Y108" i="13"/>
  <c r="I108" i="13"/>
  <c r="AK92" i="13"/>
  <c r="AC92" i="13"/>
  <c r="AG92" i="13"/>
  <c r="Y92" i="13"/>
  <c r="U92" i="13"/>
  <c r="Q92" i="13"/>
  <c r="I92" i="13"/>
  <c r="AK76" i="13"/>
  <c r="AC76" i="13"/>
  <c r="AG76" i="13"/>
  <c r="U76" i="13"/>
  <c r="Q76" i="13"/>
  <c r="Y76" i="13"/>
  <c r="M76" i="13"/>
  <c r="I76" i="13"/>
  <c r="AK60" i="13"/>
  <c r="AC60" i="13"/>
  <c r="AG60" i="13"/>
  <c r="Y60" i="13"/>
  <c r="U60" i="13"/>
  <c r="Q60" i="13"/>
  <c r="M60" i="13"/>
  <c r="I60" i="13"/>
  <c r="AK36" i="13"/>
  <c r="AG36" i="13"/>
  <c r="AC36" i="13"/>
  <c r="Y36" i="13"/>
  <c r="U36" i="13"/>
  <c r="Q36" i="13"/>
  <c r="I36" i="13"/>
  <c r="AK20" i="13"/>
  <c r="AG20" i="13"/>
  <c r="AC20" i="13"/>
  <c r="U20" i="13"/>
  <c r="Y20" i="13"/>
  <c r="M20" i="13"/>
  <c r="Q20" i="13"/>
  <c r="I20" i="13"/>
  <c r="AL150" i="13"/>
  <c r="AH150" i="13"/>
  <c r="V150" i="13"/>
  <c r="Z150" i="13"/>
  <c r="R150" i="13"/>
  <c r="AD150" i="13"/>
  <c r="N150" i="13"/>
  <c r="AL142" i="13"/>
  <c r="AH142" i="13"/>
  <c r="AD142" i="13"/>
  <c r="V142" i="13"/>
  <c r="Z142" i="13"/>
  <c r="R142" i="13"/>
  <c r="N142" i="13"/>
  <c r="AL126" i="13"/>
  <c r="AH126" i="13"/>
  <c r="V126" i="13"/>
  <c r="AD126" i="13"/>
  <c r="R126" i="13"/>
  <c r="Z126" i="13"/>
  <c r="N126" i="13"/>
  <c r="AL118" i="13"/>
  <c r="AH118" i="13"/>
  <c r="V118" i="13"/>
  <c r="Z118" i="13"/>
  <c r="R118" i="13"/>
  <c r="AD118" i="13"/>
  <c r="N118" i="13"/>
  <c r="AL110" i="13"/>
  <c r="AH110" i="13"/>
  <c r="AD110" i="13"/>
  <c r="V110" i="13"/>
  <c r="Z110" i="13"/>
  <c r="R110" i="13"/>
  <c r="N110" i="13"/>
  <c r="AL102" i="13"/>
  <c r="AH102" i="13"/>
  <c r="Z102" i="13"/>
  <c r="V102" i="13"/>
  <c r="AD102" i="13"/>
  <c r="R102" i="13"/>
  <c r="N102" i="13"/>
  <c r="AL94" i="13"/>
  <c r="AH94" i="13"/>
  <c r="Z94" i="13"/>
  <c r="V94" i="13"/>
  <c r="AD94" i="13"/>
  <c r="R94" i="13"/>
  <c r="N94" i="13"/>
  <c r="AL86" i="13"/>
  <c r="AH86" i="13"/>
  <c r="Z86" i="13"/>
  <c r="V86" i="13"/>
  <c r="AD86" i="13"/>
  <c r="R86" i="13"/>
  <c r="AL78" i="13"/>
  <c r="AH78" i="13"/>
  <c r="Z78" i="13"/>
  <c r="V78" i="13"/>
  <c r="AD78" i="13"/>
  <c r="R78" i="13"/>
  <c r="N78" i="13"/>
  <c r="AL70" i="13"/>
  <c r="AH70" i="13"/>
  <c r="Z70" i="13"/>
  <c r="V70" i="13"/>
  <c r="AD70" i="13"/>
  <c r="R70" i="13"/>
  <c r="J70" i="13"/>
  <c r="AL62" i="13"/>
  <c r="AH62" i="13"/>
  <c r="Z62" i="13"/>
  <c r="AD62" i="13"/>
  <c r="V62" i="13"/>
  <c r="R62" i="13"/>
  <c r="J62" i="13"/>
  <c r="N62" i="13"/>
  <c r="AL54" i="13"/>
  <c r="AH54" i="13"/>
  <c r="Z54" i="13"/>
  <c r="AD54" i="13"/>
  <c r="R54" i="13"/>
  <c r="N54" i="13"/>
  <c r="J54" i="13"/>
  <c r="V54" i="13"/>
  <c r="AL46" i="13"/>
  <c r="AH46" i="13"/>
  <c r="Z46" i="13"/>
  <c r="AD46" i="13"/>
  <c r="V46" i="13"/>
  <c r="R46" i="13"/>
  <c r="J46" i="13"/>
  <c r="AL38" i="13"/>
  <c r="AH38" i="13"/>
  <c r="Z38" i="13"/>
  <c r="V38" i="13"/>
  <c r="AD38" i="13"/>
  <c r="R38" i="13"/>
  <c r="N38" i="13"/>
  <c r="J38" i="13"/>
  <c r="AL30" i="13"/>
  <c r="AH30" i="13"/>
  <c r="Z30" i="13"/>
  <c r="AD30" i="13"/>
  <c r="V30" i="13"/>
  <c r="R30" i="13"/>
  <c r="J30" i="13"/>
  <c r="N30" i="13"/>
  <c r="AL22" i="13"/>
  <c r="AD22" i="13"/>
  <c r="AH22" i="13"/>
  <c r="Z22" i="13"/>
  <c r="R22" i="13"/>
  <c r="V22" i="13"/>
  <c r="J22" i="13"/>
  <c r="N22" i="13"/>
  <c r="AL14" i="13"/>
  <c r="AD14" i="13"/>
  <c r="AH14" i="13"/>
  <c r="Z14" i="13"/>
  <c r="V14" i="13"/>
  <c r="R14" i="13"/>
  <c r="J14" i="13"/>
  <c r="N14" i="13"/>
  <c r="J167" i="13"/>
  <c r="J130" i="13"/>
  <c r="J121" i="13"/>
  <c r="J102" i="13"/>
  <c r="I149" i="13"/>
  <c r="I117" i="13"/>
  <c r="I85" i="13"/>
  <c r="I53" i="13"/>
  <c r="I21" i="13"/>
  <c r="M77" i="13"/>
  <c r="V144" i="13"/>
  <c r="Z143" i="13"/>
  <c r="AH125" i="13"/>
  <c r="AL125" i="13"/>
  <c r="AD125" i="13"/>
  <c r="Z125" i="13"/>
  <c r="R125" i="13"/>
  <c r="J125" i="13"/>
  <c r="V125" i="13"/>
  <c r="N125" i="13"/>
  <c r="AH117" i="13"/>
  <c r="AD117" i="13"/>
  <c r="AL117" i="13"/>
  <c r="R117" i="13"/>
  <c r="J117" i="13"/>
  <c r="N117" i="13"/>
  <c r="Z117" i="13"/>
  <c r="AH109" i="13"/>
  <c r="AL109" i="13"/>
  <c r="Z109" i="13"/>
  <c r="AD109" i="13"/>
  <c r="R109" i="13"/>
  <c r="J109" i="13"/>
  <c r="N109" i="13"/>
  <c r="AH101" i="13"/>
  <c r="Z101" i="13"/>
  <c r="AD101" i="13"/>
  <c r="AL101" i="13"/>
  <c r="V101" i="13"/>
  <c r="R101" i="13"/>
  <c r="J101" i="13"/>
  <c r="N101" i="13"/>
  <c r="AH93" i="13"/>
  <c r="Z93" i="13"/>
  <c r="AL93" i="13"/>
  <c r="AD93" i="13"/>
  <c r="V93" i="13"/>
  <c r="R93" i="13"/>
  <c r="J93" i="13"/>
  <c r="N93" i="13"/>
  <c r="AH85" i="13"/>
  <c r="Z85" i="13"/>
  <c r="AL85" i="13"/>
  <c r="V85" i="13"/>
  <c r="AD85" i="13"/>
  <c r="R85" i="13"/>
  <c r="J85" i="13"/>
  <c r="N85" i="13"/>
  <c r="AH77" i="13"/>
  <c r="Z77" i="13"/>
  <c r="AL77" i="13"/>
  <c r="AD77" i="13"/>
  <c r="R77" i="13"/>
  <c r="N77" i="13"/>
  <c r="J77" i="13"/>
  <c r="AH69" i="13"/>
  <c r="Z69" i="13"/>
  <c r="AL69" i="13"/>
  <c r="AD69" i="13"/>
  <c r="R69" i="13"/>
  <c r="V69" i="13"/>
  <c r="J69" i="13"/>
  <c r="N69" i="13"/>
  <c r="AH61" i="13"/>
  <c r="Z61" i="13"/>
  <c r="AL61" i="13"/>
  <c r="AD61" i="13"/>
  <c r="V61" i="13"/>
  <c r="R61" i="13"/>
  <c r="J61" i="13"/>
  <c r="N61" i="13"/>
  <c r="AH53" i="13"/>
  <c r="Z53" i="13"/>
  <c r="V53" i="13"/>
  <c r="AL53" i="13"/>
  <c r="R53" i="13"/>
  <c r="AD53" i="13"/>
  <c r="J53" i="13"/>
  <c r="AH45" i="13"/>
  <c r="Z45" i="13"/>
  <c r="AL45" i="13"/>
  <c r="AD45" i="13"/>
  <c r="V45" i="13"/>
  <c r="R45" i="13"/>
  <c r="J45" i="13"/>
  <c r="N45" i="13"/>
  <c r="AH37" i="13"/>
  <c r="Z37" i="13"/>
  <c r="AL37" i="13"/>
  <c r="V37" i="13"/>
  <c r="N37" i="13"/>
  <c r="R37" i="13"/>
  <c r="J37" i="13"/>
  <c r="AD37" i="13"/>
  <c r="AH29" i="13"/>
  <c r="Z29" i="13"/>
  <c r="AL29" i="13"/>
  <c r="AD29" i="13"/>
  <c r="V29" i="13"/>
  <c r="R29" i="13"/>
  <c r="N29" i="13"/>
  <c r="J29" i="13"/>
  <c r="AH21" i="13"/>
  <c r="Z21" i="13"/>
  <c r="AD21" i="13"/>
  <c r="AL21" i="13"/>
  <c r="R21" i="13"/>
  <c r="V21" i="13"/>
  <c r="N21" i="13"/>
  <c r="J21" i="13"/>
  <c r="AH13" i="13"/>
  <c r="AD13" i="13"/>
  <c r="Z13" i="13"/>
  <c r="AL13" i="13"/>
  <c r="R13" i="13"/>
  <c r="V13" i="13"/>
  <c r="N13" i="13"/>
  <c r="J13" i="13"/>
  <c r="J111" i="13"/>
  <c r="J87" i="13"/>
  <c r="N75" i="13"/>
  <c r="V137" i="13"/>
  <c r="AG157" i="13"/>
  <c r="AK157" i="13"/>
  <c r="Y157" i="13"/>
  <c r="AC157" i="13"/>
  <c r="Q157" i="13"/>
  <c r="M157" i="13"/>
  <c r="U157" i="13"/>
  <c r="AL159" i="13"/>
  <c r="AD159" i="13"/>
  <c r="Z159" i="13"/>
  <c r="V159" i="13"/>
  <c r="AH159" i="13"/>
  <c r="R159" i="13"/>
  <c r="N159" i="13"/>
  <c r="AK164" i="13"/>
  <c r="AG164" i="13"/>
  <c r="AC164" i="13"/>
  <c r="Y164" i="13"/>
  <c r="U164" i="13"/>
  <c r="Q164" i="13"/>
  <c r="I164" i="13"/>
  <c r="AK156" i="13"/>
  <c r="AC156" i="13"/>
  <c r="AG156" i="13"/>
  <c r="Y156" i="13"/>
  <c r="U156" i="13"/>
  <c r="Q156" i="13"/>
  <c r="I156" i="13"/>
  <c r="AK140" i="13"/>
  <c r="AC140" i="13"/>
  <c r="AG140" i="13"/>
  <c r="U140" i="13"/>
  <c r="Y140" i="13"/>
  <c r="Q140" i="13"/>
  <c r="I140" i="13"/>
  <c r="AK132" i="13"/>
  <c r="AG132" i="13"/>
  <c r="AC132" i="13"/>
  <c r="Y132" i="13"/>
  <c r="U132" i="13"/>
  <c r="Q132" i="13"/>
  <c r="I132" i="13"/>
  <c r="AK116" i="13"/>
  <c r="AG116" i="13"/>
  <c r="AC116" i="13"/>
  <c r="U116" i="13"/>
  <c r="Y116" i="13"/>
  <c r="Q116" i="13"/>
  <c r="I116" i="13"/>
  <c r="AK100" i="13"/>
  <c r="AG100" i="13"/>
  <c r="AC100" i="13"/>
  <c r="Y100" i="13"/>
  <c r="U100" i="13"/>
  <c r="Q100" i="13"/>
  <c r="I100" i="13"/>
  <c r="AK84" i="13"/>
  <c r="AG84" i="13"/>
  <c r="AC84" i="13"/>
  <c r="U84" i="13"/>
  <c r="Q84" i="13"/>
  <c r="Y84" i="13"/>
  <c r="M84" i="13"/>
  <c r="I84" i="13"/>
  <c r="AK68" i="13"/>
  <c r="AG68" i="13"/>
  <c r="AC68" i="13"/>
  <c r="Y68" i="13"/>
  <c r="U68" i="13"/>
  <c r="Q68" i="13"/>
  <c r="M68" i="13"/>
  <c r="I68" i="13"/>
  <c r="AK52" i="13"/>
  <c r="AG52" i="13"/>
  <c r="AC52" i="13"/>
  <c r="U52" i="13"/>
  <c r="Q52" i="13"/>
  <c r="Y52" i="13"/>
  <c r="M52" i="13"/>
  <c r="I52" i="13"/>
  <c r="AK44" i="13"/>
  <c r="AC44" i="13"/>
  <c r="AG44" i="13"/>
  <c r="U44" i="13"/>
  <c r="Q44" i="13"/>
  <c r="I44" i="13"/>
  <c r="AK28" i="13"/>
  <c r="AC28" i="13"/>
  <c r="AG28" i="13"/>
  <c r="Y28" i="13"/>
  <c r="U28" i="13"/>
  <c r="Q28" i="13"/>
  <c r="M28" i="13"/>
  <c r="I28" i="13"/>
  <c r="AK12" i="13"/>
  <c r="AC12" i="13"/>
  <c r="AG12" i="13"/>
  <c r="U12" i="13"/>
  <c r="Q12" i="13"/>
  <c r="Y12" i="13"/>
  <c r="I12" i="13"/>
  <c r="AL166" i="13"/>
  <c r="AH166" i="13"/>
  <c r="V166" i="13"/>
  <c r="AD166" i="13"/>
  <c r="R166" i="13"/>
  <c r="Z166" i="13"/>
  <c r="N166" i="13"/>
  <c r="AL158" i="13"/>
  <c r="AH158" i="13"/>
  <c r="V158" i="13"/>
  <c r="AD158" i="13"/>
  <c r="R158" i="13"/>
  <c r="Z158" i="13"/>
  <c r="N158" i="13"/>
  <c r="AL134" i="13"/>
  <c r="AH134" i="13"/>
  <c r="V134" i="13"/>
  <c r="AD134" i="13"/>
  <c r="R134" i="13"/>
  <c r="Z134" i="13"/>
  <c r="N134" i="13"/>
  <c r="AK163" i="13"/>
  <c r="AG163" i="13"/>
  <c r="AC163" i="13"/>
  <c r="Q163" i="13"/>
  <c r="Y163" i="13"/>
  <c r="AK155" i="13"/>
  <c r="AG155" i="13"/>
  <c r="AC155" i="13"/>
  <c r="Y155" i="13"/>
  <c r="Q155" i="13"/>
  <c r="U155" i="13"/>
  <c r="AK147" i="13"/>
  <c r="AG147" i="13"/>
  <c r="AC147" i="13"/>
  <c r="Y147" i="13"/>
  <c r="U147" i="13"/>
  <c r="Q147" i="13"/>
  <c r="AK139" i="13"/>
  <c r="AG139" i="13"/>
  <c r="AC139" i="13"/>
  <c r="Y139" i="13"/>
  <c r="Q139" i="13"/>
  <c r="U139" i="13"/>
  <c r="AK131" i="13"/>
  <c r="AG131" i="13"/>
  <c r="AC131" i="13"/>
  <c r="Q131" i="13"/>
  <c r="U131" i="13"/>
  <c r="Y131" i="13"/>
  <c r="AK123" i="13"/>
  <c r="AG123" i="13"/>
  <c r="AC123" i="13"/>
  <c r="Y123" i="13"/>
  <c r="Q123" i="13"/>
  <c r="U123" i="13"/>
  <c r="AK115" i="13"/>
  <c r="AG115" i="13"/>
  <c r="AC115" i="13"/>
  <c r="U115" i="13"/>
  <c r="Y115" i="13"/>
  <c r="Q115" i="13"/>
  <c r="AK107" i="13"/>
  <c r="AG107" i="13"/>
  <c r="AC107" i="13"/>
  <c r="Y107" i="13"/>
  <c r="U107" i="13"/>
  <c r="Q107" i="13"/>
  <c r="AK99" i="13"/>
  <c r="AG99" i="13"/>
  <c r="AC99" i="13"/>
  <c r="Y99" i="13"/>
  <c r="U99" i="13"/>
  <c r="Q99" i="13"/>
  <c r="AK91" i="13"/>
  <c r="AG91" i="13"/>
  <c r="AC91" i="13"/>
  <c r="Y91" i="13"/>
  <c r="U91" i="13"/>
  <c r="Q91" i="13"/>
  <c r="AK83" i="13"/>
  <c r="AG83" i="13"/>
  <c r="AC83" i="13"/>
  <c r="Y83" i="13"/>
  <c r="U83" i="13"/>
  <c r="Q83" i="13"/>
  <c r="M83" i="13"/>
  <c r="AK75" i="13"/>
  <c r="AG75" i="13"/>
  <c r="AC75" i="13"/>
  <c r="Y75" i="13"/>
  <c r="U75" i="13"/>
  <c r="Q75" i="13"/>
  <c r="M75" i="13"/>
  <c r="AK67" i="13"/>
  <c r="AG67" i="13"/>
  <c r="AC67" i="13"/>
  <c r="U67" i="13"/>
  <c r="Y67" i="13"/>
  <c r="Q67" i="13"/>
  <c r="M67" i="13"/>
  <c r="AK59" i="13"/>
  <c r="AG59" i="13"/>
  <c r="AC59" i="13"/>
  <c r="U59" i="13"/>
  <c r="Y59" i="13"/>
  <c r="Q59" i="13"/>
  <c r="M59" i="13"/>
  <c r="AK51" i="13"/>
  <c r="AG51" i="13"/>
  <c r="AC51" i="13"/>
  <c r="U51" i="13"/>
  <c r="Y51" i="13"/>
  <c r="Q51" i="13"/>
  <c r="M51" i="13"/>
  <c r="AK43" i="13"/>
  <c r="AG43" i="13"/>
  <c r="AC43" i="13"/>
  <c r="U43" i="13"/>
  <c r="Y43" i="13"/>
  <c r="Q43" i="13"/>
  <c r="M43" i="13"/>
  <c r="AK35" i="13"/>
  <c r="AG35" i="13"/>
  <c r="AC35" i="13"/>
  <c r="U35" i="13"/>
  <c r="Y35" i="13"/>
  <c r="Q35" i="13"/>
  <c r="M35" i="13"/>
  <c r="AK27" i="13"/>
  <c r="AG27" i="13"/>
  <c r="AC27" i="13"/>
  <c r="U27" i="13"/>
  <c r="Y27" i="13"/>
  <c r="M27" i="13"/>
  <c r="AK19" i="13"/>
  <c r="AG19" i="13"/>
  <c r="U19" i="13"/>
  <c r="AC19" i="13"/>
  <c r="Y19" i="13"/>
  <c r="Q19" i="13"/>
  <c r="M19" i="13"/>
  <c r="AK11" i="13"/>
  <c r="AG11" i="13"/>
  <c r="U11" i="13"/>
  <c r="Y11" i="13"/>
  <c r="AC11" i="13"/>
  <c r="Q11" i="13"/>
  <c r="M11" i="13"/>
  <c r="AH165" i="13"/>
  <c r="AD165" i="13"/>
  <c r="Z165" i="13"/>
  <c r="AL165" i="13"/>
  <c r="R165" i="13"/>
  <c r="V165" i="13"/>
  <c r="J165" i="13"/>
  <c r="N165" i="13"/>
  <c r="AH157" i="13"/>
  <c r="AL157" i="13"/>
  <c r="AD157" i="13"/>
  <c r="R157" i="13"/>
  <c r="J157" i="13"/>
  <c r="Z157" i="13"/>
  <c r="N157" i="13"/>
  <c r="V157" i="13"/>
  <c r="AH149" i="13"/>
  <c r="AL149" i="13"/>
  <c r="AD149" i="13"/>
  <c r="Z149" i="13"/>
  <c r="V149" i="13"/>
  <c r="R149" i="13"/>
  <c r="J149" i="13"/>
  <c r="N149" i="13"/>
  <c r="AH141" i="13"/>
  <c r="AL141" i="13"/>
  <c r="Z141" i="13"/>
  <c r="AD141" i="13"/>
  <c r="V141" i="13"/>
  <c r="R141" i="13"/>
  <c r="J141" i="13"/>
  <c r="N141" i="13"/>
  <c r="AH133" i="13"/>
  <c r="AL133" i="13"/>
  <c r="AD133" i="13"/>
  <c r="Z133" i="13"/>
  <c r="R133" i="13"/>
  <c r="V133" i="13"/>
  <c r="J133" i="13"/>
  <c r="N133" i="13"/>
  <c r="AG162" i="13"/>
  <c r="AK162" i="13"/>
  <c r="Y162" i="13"/>
  <c r="U162" i="13"/>
  <c r="AC162" i="13"/>
  <c r="M162" i="13"/>
  <c r="Q162" i="13"/>
  <c r="I162" i="13"/>
  <c r="AG154" i="13"/>
  <c r="AK154" i="13"/>
  <c r="AC154" i="13"/>
  <c r="U154" i="13"/>
  <c r="Y154" i="13"/>
  <c r="M154" i="13"/>
  <c r="I154" i="13"/>
  <c r="Q154" i="13"/>
  <c r="AG146" i="13"/>
  <c r="AK146" i="13"/>
  <c r="Y146" i="13"/>
  <c r="AC146" i="13"/>
  <c r="U146" i="13"/>
  <c r="Q146" i="13"/>
  <c r="M146" i="13"/>
  <c r="I146" i="13"/>
  <c r="AG138" i="13"/>
  <c r="AK138" i="13"/>
  <c r="Y138" i="13"/>
  <c r="AC138" i="13"/>
  <c r="Q138" i="13"/>
  <c r="M138" i="13"/>
  <c r="I138" i="13"/>
  <c r="U138" i="13"/>
  <c r="AG130" i="13"/>
  <c r="AK130" i="13"/>
  <c r="Y130" i="13"/>
  <c r="U130" i="13"/>
  <c r="AC130" i="13"/>
  <c r="M130" i="13"/>
  <c r="Q130" i="13"/>
  <c r="I130" i="13"/>
  <c r="AG122" i="13"/>
  <c r="AK122" i="13"/>
  <c r="AC122" i="13"/>
  <c r="U122" i="13"/>
  <c r="Y122" i="13"/>
  <c r="M122" i="13"/>
  <c r="I122" i="13"/>
  <c r="Q122" i="13"/>
  <c r="AG114" i="13"/>
  <c r="AK114" i="13"/>
  <c r="Y114" i="13"/>
  <c r="AC114" i="13"/>
  <c r="U114" i="13"/>
  <c r="Q114" i="13"/>
  <c r="M114" i="13"/>
  <c r="I114" i="13"/>
  <c r="AG106" i="13"/>
  <c r="AK106" i="13"/>
  <c r="Y106" i="13"/>
  <c r="AC106" i="13"/>
  <c r="U106" i="13"/>
  <c r="Q106" i="13"/>
  <c r="M106" i="13"/>
  <c r="I106" i="13"/>
  <c r="AG98" i="13"/>
  <c r="Y98" i="13"/>
  <c r="AK98" i="13"/>
  <c r="AC98" i="13"/>
  <c r="U98" i="13"/>
  <c r="M98" i="13"/>
  <c r="Q98" i="13"/>
  <c r="I98" i="13"/>
  <c r="AG90" i="13"/>
  <c r="AK90" i="13"/>
  <c r="Y90" i="13"/>
  <c r="AC90" i="13"/>
  <c r="U90" i="13"/>
  <c r="M90" i="13"/>
  <c r="I90" i="13"/>
  <c r="Q90" i="13"/>
  <c r="AG82" i="13"/>
  <c r="Y82" i="13"/>
  <c r="AK82" i="13"/>
  <c r="AC82" i="13"/>
  <c r="U82" i="13"/>
  <c r="M82" i="13"/>
  <c r="Q82" i="13"/>
  <c r="I82" i="13"/>
  <c r="AG74" i="13"/>
  <c r="AK74" i="13"/>
  <c r="Y74" i="13"/>
  <c r="AC74" i="13"/>
  <c r="U74" i="13"/>
  <c r="M74" i="13"/>
  <c r="Q74" i="13"/>
  <c r="I74" i="13"/>
  <c r="AG66" i="13"/>
  <c r="Y66" i="13"/>
  <c r="AK66" i="13"/>
  <c r="AC66" i="13"/>
  <c r="U66" i="13"/>
  <c r="M66" i="13"/>
  <c r="Q66" i="13"/>
  <c r="I66" i="13"/>
  <c r="AG58" i="13"/>
  <c r="AK58" i="13"/>
  <c r="Y58" i="13"/>
  <c r="AC58" i="13"/>
  <c r="U58" i="13"/>
  <c r="M58" i="13"/>
  <c r="I58" i="13"/>
  <c r="Q58" i="13"/>
  <c r="AG50" i="13"/>
  <c r="Y50" i="13"/>
  <c r="AK50" i="13"/>
  <c r="AC50" i="13"/>
  <c r="U50" i="13"/>
  <c r="M50" i="13"/>
  <c r="Q50" i="13"/>
  <c r="I50" i="13"/>
  <c r="AG42" i="13"/>
  <c r="AK42" i="13"/>
  <c r="Y42" i="13"/>
  <c r="AC42" i="13"/>
  <c r="M42" i="13"/>
  <c r="U42" i="13"/>
  <c r="Q42" i="13"/>
  <c r="I42" i="13"/>
  <c r="AG34" i="13"/>
  <c r="Y34" i="13"/>
  <c r="AK34" i="13"/>
  <c r="AC34" i="13"/>
  <c r="U34" i="13"/>
  <c r="M34" i="13"/>
  <c r="Q34" i="13"/>
  <c r="I34" i="13"/>
  <c r="AG26" i="13"/>
  <c r="AK26" i="13"/>
  <c r="Y26" i="13"/>
  <c r="AC26" i="13"/>
  <c r="U26" i="13"/>
  <c r="Q26" i="13"/>
  <c r="M26" i="13"/>
  <c r="I26" i="13"/>
  <c r="AG18" i="13"/>
  <c r="AC18" i="13"/>
  <c r="Y18" i="13"/>
  <c r="AK18" i="13"/>
  <c r="Q18" i="13"/>
  <c r="M18" i="13"/>
  <c r="I18" i="13"/>
  <c r="AG10" i="13"/>
  <c r="AK10" i="13"/>
  <c r="Y10" i="13"/>
  <c r="AC10" i="13"/>
  <c r="Q10" i="13"/>
  <c r="U10" i="13"/>
  <c r="M10" i="13"/>
  <c r="I10" i="13"/>
  <c r="AH164" i="13"/>
  <c r="AL164" i="13"/>
  <c r="AD164" i="13"/>
  <c r="Z164" i="13"/>
  <c r="N164" i="13"/>
  <c r="V164" i="13"/>
  <c r="AH156" i="13"/>
  <c r="AL156" i="13"/>
  <c r="AD156" i="13"/>
  <c r="Z156" i="13"/>
  <c r="V156" i="13"/>
  <c r="N156" i="13"/>
  <c r="AH148" i="13"/>
  <c r="AL148" i="13"/>
  <c r="AD148" i="13"/>
  <c r="Z148" i="13"/>
  <c r="V148" i="13"/>
  <c r="N148" i="13"/>
  <c r="R148" i="13"/>
  <c r="AH140" i="13"/>
  <c r="AL140" i="13"/>
  <c r="AD140" i="13"/>
  <c r="Z140" i="13"/>
  <c r="V140" i="13"/>
  <c r="N140" i="13"/>
  <c r="R140" i="13"/>
  <c r="AH132" i="13"/>
  <c r="AL132" i="13"/>
  <c r="AD132" i="13"/>
  <c r="Z132" i="13"/>
  <c r="N132" i="13"/>
  <c r="V132" i="13"/>
  <c r="AH124" i="13"/>
  <c r="AL124" i="13"/>
  <c r="AD124" i="13"/>
  <c r="Z124" i="13"/>
  <c r="V124" i="13"/>
  <c r="N124" i="13"/>
  <c r="AH116" i="13"/>
  <c r="AL116" i="13"/>
  <c r="AD116" i="13"/>
  <c r="V116" i="13"/>
  <c r="Z116" i="13"/>
  <c r="N116" i="13"/>
  <c r="R116" i="13"/>
  <c r="AH108" i="13"/>
  <c r="AL108" i="13"/>
  <c r="AD108" i="13"/>
  <c r="Z108" i="13"/>
  <c r="V108" i="13"/>
  <c r="N108" i="13"/>
  <c r="R108" i="13"/>
  <c r="AH100" i="13"/>
  <c r="AL100" i="13"/>
  <c r="AD100" i="13"/>
  <c r="Z100" i="13"/>
  <c r="V100" i="13"/>
  <c r="N100" i="13"/>
  <c r="AH92" i="13"/>
  <c r="AL92" i="13"/>
  <c r="AD92" i="13"/>
  <c r="Z92" i="13"/>
  <c r="V92" i="13"/>
  <c r="N92" i="13"/>
  <c r="AH84" i="13"/>
  <c r="AL84" i="13"/>
  <c r="AD84" i="13"/>
  <c r="V84" i="13"/>
  <c r="N84" i="13"/>
  <c r="Z84" i="13"/>
  <c r="R84" i="13"/>
  <c r="AH76" i="13"/>
  <c r="AL76" i="13"/>
  <c r="AD76" i="13"/>
  <c r="Z76" i="13"/>
  <c r="V76" i="13"/>
  <c r="N76" i="13"/>
  <c r="R76" i="13"/>
  <c r="AH68" i="13"/>
  <c r="AL68" i="13"/>
  <c r="AD68" i="13"/>
  <c r="Z68" i="13"/>
  <c r="N68" i="13"/>
  <c r="V68" i="13"/>
  <c r="AH60" i="13"/>
  <c r="AL60" i="13"/>
  <c r="AD60" i="13"/>
  <c r="Z60" i="13"/>
  <c r="N60" i="13"/>
  <c r="V60" i="13"/>
  <c r="AH52" i="13"/>
  <c r="AL52" i="13"/>
  <c r="AD52" i="13"/>
  <c r="V52" i="13"/>
  <c r="N52" i="13"/>
  <c r="Z52" i="13"/>
  <c r="R52" i="13"/>
  <c r="AH44" i="13"/>
  <c r="AL44" i="13"/>
  <c r="AD44" i="13"/>
  <c r="Z44" i="13"/>
  <c r="V44" i="13"/>
  <c r="N44" i="13"/>
  <c r="R44" i="13"/>
  <c r="AH36" i="13"/>
  <c r="AL36" i="13"/>
  <c r="AD36" i="13"/>
  <c r="Z36" i="13"/>
  <c r="V36" i="13"/>
  <c r="N36" i="13"/>
  <c r="AH28" i="13"/>
  <c r="AL28" i="13"/>
  <c r="AD28" i="13"/>
  <c r="R28" i="13"/>
  <c r="Z28" i="13"/>
  <c r="N28" i="13"/>
  <c r="AH20" i="13"/>
  <c r="AL20" i="13"/>
  <c r="AD20" i="13"/>
  <c r="R20" i="13"/>
  <c r="V20" i="13"/>
  <c r="N20" i="13"/>
  <c r="Z20" i="13"/>
  <c r="J164" i="13"/>
  <c r="J119" i="13"/>
  <c r="J110" i="13"/>
  <c r="J86" i="13"/>
  <c r="J71" i="13"/>
  <c r="J44" i="13"/>
  <c r="I141" i="13"/>
  <c r="I109" i="13"/>
  <c r="I77" i="13"/>
  <c r="I45" i="13"/>
  <c r="I13" i="13"/>
  <c r="M156" i="13"/>
  <c r="M140" i="13"/>
  <c r="M124" i="13"/>
  <c r="M108" i="13"/>
  <c r="M92" i="13"/>
  <c r="N71" i="13"/>
  <c r="N46" i="13"/>
  <c r="R124" i="13"/>
  <c r="V117" i="13"/>
  <c r="AG161" i="13"/>
  <c r="AK161" i="13"/>
  <c r="Y161" i="13"/>
  <c r="AC161" i="13"/>
  <c r="U161" i="13"/>
  <c r="M161" i="13"/>
  <c r="Q161" i="13"/>
  <c r="I161" i="13"/>
  <c r="AG153" i="13"/>
  <c r="AK153" i="13"/>
  <c r="Y153" i="13"/>
  <c r="AC153" i="13"/>
  <c r="U153" i="13"/>
  <c r="M153" i="13"/>
  <c r="I153" i="13"/>
  <c r="AG145" i="13"/>
  <c r="AK145" i="13"/>
  <c r="Y145" i="13"/>
  <c r="AC145" i="13"/>
  <c r="U145" i="13"/>
  <c r="M145" i="13"/>
  <c r="I145" i="13"/>
  <c r="AG137" i="13"/>
  <c r="AK137" i="13"/>
  <c r="Y137" i="13"/>
  <c r="AC137" i="13"/>
  <c r="U137" i="13"/>
  <c r="Q137" i="13"/>
  <c r="M137" i="13"/>
  <c r="I137" i="13"/>
  <c r="AG129" i="13"/>
  <c r="AK129" i="13"/>
  <c r="Y129" i="13"/>
  <c r="AC129" i="13"/>
  <c r="U129" i="13"/>
  <c r="M129" i="13"/>
  <c r="Q129" i="13"/>
  <c r="I129" i="13"/>
  <c r="AG121" i="13"/>
  <c r="AK121" i="13"/>
  <c r="Y121" i="13"/>
  <c r="AC121" i="13"/>
  <c r="U121" i="13"/>
  <c r="M121" i="13"/>
  <c r="I121" i="13"/>
  <c r="AG113" i="13"/>
  <c r="AK113" i="13"/>
  <c r="Y113" i="13"/>
  <c r="AC113" i="13"/>
  <c r="U113" i="13"/>
  <c r="M113" i="13"/>
  <c r="I113" i="13"/>
  <c r="AG105" i="13"/>
  <c r="AK105" i="13"/>
  <c r="Y105" i="13"/>
  <c r="AC105" i="13"/>
  <c r="U105" i="13"/>
  <c r="Q105" i="13"/>
  <c r="M105" i="13"/>
  <c r="I105" i="13"/>
  <c r="AG97" i="13"/>
  <c r="AK97" i="13"/>
  <c r="Y97" i="13"/>
  <c r="AC97" i="13"/>
  <c r="U97" i="13"/>
  <c r="M97" i="13"/>
  <c r="Q97" i="13"/>
  <c r="I97" i="13"/>
  <c r="AG89" i="13"/>
  <c r="AK89" i="13"/>
  <c r="Y89" i="13"/>
  <c r="AC89" i="13"/>
  <c r="U89" i="13"/>
  <c r="M89" i="13"/>
  <c r="I89" i="13"/>
  <c r="AG81" i="13"/>
  <c r="AK81" i="13"/>
  <c r="Y81" i="13"/>
  <c r="AC81" i="13"/>
  <c r="U81" i="13"/>
  <c r="I81" i="13"/>
  <c r="AG73" i="13"/>
  <c r="AK73" i="13"/>
  <c r="Y73" i="13"/>
  <c r="AC73" i="13"/>
  <c r="U73" i="13"/>
  <c r="Q73" i="13"/>
  <c r="M73" i="13"/>
  <c r="I73" i="13"/>
  <c r="AG65" i="13"/>
  <c r="AK65" i="13"/>
  <c r="Y65" i="13"/>
  <c r="AC65" i="13"/>
  <c r="M65" i="13"/>
  <c r="Q65" i="13"/>
  <c r="I65" i="13"/>
  <c r="AG57" i="13"/>
  <c r="AK57" i="13"/>
  <c r="Y57" i="13"/>
  <c r="AC57" i="13"/>
  <c r="U57" i="13"/>
  <c r="M57" i="13"/>
  <c r="I57" i="13"/>
  <c r="AG49" i="13"/>
  <c r="AK49" i="13"/>
  <c r="Y49" i="13"/>
  <c r="AC49" i="13"/>
  <c r="U49" i="13"/>
  <c r="M49" i="13"/>
  <c r="I49" i="13"/>
  <c r="AG41" i="13"/>
  <c r="AK41" i="13"/>
  <c r="Y41" i="13"/>
  <c r="AC41" i="13"/>
  <c r="M41" i="13"/>
  <c r="U41" i="13"/>
  <c r="Q41" i="13"/>
  <c r="I41" i="13"/>
  <c r="AG33" i="13"/>
  <c r="AK33" i="13"/>
  <c r="Y33" i="13"/>
  <c r="AC33" i="13"/>
  <c r="M33" i="13"/>
  <c r="U33" i="13"/>
  <c r="Q33" i="13"/>
  <c r="I33" i="13"/>
  <c r="AG25" i="13"/>
  <c r="AK25" i="13"/>
  <c r="Y25" i="13"/>
  <c r="AC25" i="13"/>
  <c r="U25" i="13"/>
  <c r="M25" i="13"/>
  <c r="Q25" i="13"/>
  <c r="I25" i="13"/>
  <c r="AG17" i="13"/>
  <c r="AK17" i="13"/>
  <c r="Y17" i="13"/>
  <c r="AC17" i="13"/>
  <c r="U17" i="13"/>
  <c r="Q17" i="13"/>
  <c r="M17" i="13"/>
  <c r="I17" i="13"/>
  <c r="AG9" i="13"/>
  <c r="AK9" i="13"/>
  <c r="AC9" i="13"/>
  <c r="Y9" i="13"/>
  <c r="M9" i="13"/>
  <c r="U9" i="13"/>
  <c r="Q9" i="13"/>
  <c r="I9" i="13"/>
  <c r="AL163" i="13"/>
  <c r="AD163" i="13"/>
  <c r="AH163" i="13"/>
  <c r="Z163" i="13"/>
  <c r="V163" i="13"/>
  <c r="R163" i="13"/>
  <c r="N163" i="13"/>
  <c r="AL155" i="13"/>
  <c r="AD155" i="13"/>
  <c r="AH155" i="13"/>
  <c r="Z155" i="13"/>
  <c r="V155" i="13"/>
  <c r="R155" i="13"/>
  <c r="N155" i="13"/>
  <c r="AL147" i="13"/>
  <c r="AD147" i="13"/>
  <c r="V147" i="13"/>
  <c r="Z147" i="13"/>
  <c r="AH147" i="13"/>
  <c r="R147" i="13"/>
  <c r="N147" i="13"/>
  <c r="AL139" i="13"/>
  <c r="AD139" i="13"/>
  <c r="AH139" i="13"/>
  <c r="V139" i="13"/>
  <c r="Z139" i="13"/>
  <c r="R139" i="13"/>
  <c r="N139" i="13"/>
  <c r="AL131" i="13"/>
  <c r="AD131" i="13"/>
  <c r="Z131" i="13"/>
  <c r="V131" i="13"/>
  <c r="AH131" i="13"/>
  <c r="R131" i="13"/>
  <c r="N131" i="13"/>
  <c r="AL123" i="13"/>
  <c r="AD123" i="13"/>
  <c r="AH123" i="13"/>
  <c r="Z123" i="13"/>
  <c r="V123" i="13"/>
  <c r="R123" i="13"/>
  <c r="N123" i="13"/>
  <c r="AL115" i="13"/>
  <c r="AD115" i="13"/>
  <c r="AH115" i="13"/>
  <c r="V115" i="13"/>
  <c r="Z115" i="13"/>
  <c r="R115" i="13"/>
  <c r="N115" i="13"/>
  <c r="AL107" i="13"/>
  <c r="AD107" i="13"/>
  <c r="AH107" i="13"/>
  <c r="V107" i="13"/>
  <c r="R107" i="13"/>
  <c r="Z107" i="13"/>
  <c r="N107" i="13"/>
  <c r="AL99" i="13"/>
  <c r="AD99" i="13"/>
  <c r="AH99" i="13"/>
  <c r="Z99" i="13"/>
  <c r="V99" i="13"/>
  <c r="R99" i="13"/>
  <c r="N99" i="13"/>
  <c r="J99" i="13"/>
  <c r="AL91" i="13"/>
  <c r="AD91" i="13"/>
  <c r="AH91" i="13"/>
  <c r="Z91" i="13"/>
  <c r="V91" i="13"/>
  <c r="R91" i="13"/>
  <c r="N91" i="13"/>
  <c r="J91" i="13"/>
  <c r="AL83" i="13"/>
  <c r="AD83" i="13"/>
  <c r="V83" i="13"/>
  <c r="Z83" i="13"/>
  <c r="AH83" i="13"/>
  <c r="R83" i="13"/>
  <c r="N83" i="13"/>
  <c r="J83" i="13"/>
  <c r="AL75" i="13"/>
  <c r="AD75" i="13"/>
  <c r="AH75" i="13"/>
  <c r="V75" i="13"/>
  <c r="R75" i="13"/>
  <c r="J75" i="13"/>
  <c r="AL67" i="13"/>
  <c r="AD67" i="13"/>
  <c r="Z67" i="13"/>
  <c r="V67" i="13"/>
  <c r="AH67" i="13"/>
  <c r="R67" i="13"/>
  <c r="N67" i="13"/>
  <c r="J67" i="13"/>
  <c r="AL59" i="13"/>
  <c r="AD59" i="13"/>
  <c r="AH59" i="13"/>
  <c r="Z59" i="13"/>
  <c r="R59" i="13"/>
  <c r="V59" i="13"/>
  <c r="J59" i="13"/>
  <c r="AL51" i="13"/>
  <c r="AD51" i="13"/>
  <c r="AH51" i="13"/>
  <c r="Z51" i="13"/>
  <c r="R51" i="13"/>
  <c r="V51" i="13"/>
  <c r="J51" i="13"/>
  <c r="AL43" i="13"/>
  <c r="AD43" i="13"/>
  <c r="AH43" i="13"/>
  <c r="V43" i="13"/>
  <c r="R43" i="13"/>
  <c r="Z43" i="13"/>
  <c r="N43" i="13"/>
  <c r="J43" i="13"/>
  <c r="AL35" i="13"/>
  <c r="AD35" i="13"/>
  <c r="AH35" i="13"/>
  <c r="Z35" i="13"/>
  <c r="V35" i="13"/>
  <c r="R35" i="13"/>
  <c r="N35" i="13"/>
  <c r="J35" i="13"/>
  <c r="AL27" i="13"/>
  <c r="AD27" i="13"/>
  <c r="AH27" i="13"/>
  <c r="Z27" i="13"/>
  <c r="V27" i="13"/>
  <c r="N27" i="13"/>
  <c r="R27" i="13"/>
  <c r="J27" i="13"/>
  <c r="AL19" i="13"/>
  <c r="AD19" i="13"/>
  <c r="Z19" i="13"/>
  <c r="AH19" i="13"/>
  <c r="R19" i="13"/>
  <c r="V19" i="13"/>
  <c r="N19" i="13"/>
  <c r="J19" i="13"/>
  <c r="AL11" i="13"/>
  <c r="AH11" i="13"/>
  <c r="AD11" i="13"/>
  <c r="V11" i="13"/>
  <c r="R11" i="13"/>
  <c r="Z11" i="13"/>
  <c r="N11" i="13"/>
  <c r="J11" i="13"/>
  <c r="J163" i="13"/>
  <c r="J127" i="13"/>
  <c r="J118" i="13"/>
  <c r="J108" i="13"/>
  <c r="J84" i="13"/>
  <c r="J68" i="13"/>
  <c r="I139" i="13"/>
  <c r="I107" i="13"/>
  <c r="I75" i="13"/>
  <c r="I43" i="13"/>
  <c r="I11" i="13"/>
  <c r="M155" i="13"/>
  <c r="M139" i="13"/>
  <c r="M123" i="13"/>
  <c r="M107" i="13"/>
  <c r="M91" i="13"/>
  <c r="N70" i="13"/>
  <c r="M44" i="13"/>
  <c r="R164" i="13"/>
  <c r="Q121" i="13"/>
  <c r="R36" i="13"/>
  <c r="V109" i="13"/>
  <c r="Y44" i="13"/>
  <c r="AG6" i="13"/>
  <c r="AK6" i="13"/>
  <c r="AC6" i="13"/>
  <c r="Y6" i="13"/>
  <c r="U6" i="13"/>
  <c r="Q6" i="13"/>
  <c r="M6" i="13"/>
  <c r="AK160" i="13"/>
  <c r="AC160" i="13"/>
  <c r="AG160" i="13"/>
  <c r="Y160" i="13"/>
  <c r="U160" i="13"/>
  <c r="Q160" i="13"/>
  <c r="I160" i="13"/>
  <c r="AK152" i="13"/>
  <c r="AG152" i="13"/>
  <c r="AC152" i="13"/>
  <c r="U152" i="13"/>
  <c r="Y152" i="13"/>
  <c r="Q152" i="13"/>
  <c r="I152" i="13"/>
  <c r="AK144" i="13"/>
  <c r="AC144" i="13"/>
  <c r="AG144" i="13"/>
  <c r="U144" i="13"/>
  <c r="Q144" i="13"/>
  <c r="Y144" i="13"/>
  <c r="I144" i="13"/>
  <c r="AK136" i="13"/>
  <c r="AG136" i="13"/>
  <c r="AC136" i="13"/>
  <c r="Y136" i="13"/>
  <c r="U136" i="13"/>
  <c r="Q136" i="13"/>
  <c r="I136" i="13"/>
  <c r="AK128" i="13"/>
  <c r="AC128" i="13"/>
  <c r="AG128" i="13"/>
  <c r="Y128" i="13"/>
  <c r="U128" i="13"/>
  <c r="Q128" i="13"/>
  <c r="I128" i="13"/>
  <c r="AK120" i="13"/>
  <c r="AG120" i="13"/>
  <c r="AC120" i="13"/>
  <c r="U120" i="13"/>
  <c r="Y120" i="13"/>
  <c r="Q120" i="13"/>
  <c r="I120" i="13"/>
  <c r="AK112" i="13"/>
  <c r="AC112" i="13"/>
  <c r="AG112" i="13"/>
  <c r="U112" i="13"/>
  <c r="Y112" i="13"/>
  <c r="Q112" i="13"/>
  <c r="I112" i="13"/>
  <c r="AK104" i="13"/>
  <c r="AG104" i="13"/>
  <c r="AC104" i="13"/>
  <c r="U104" i="13"/>
  <c r="Y104" i="13"/>
  <c r="Q104" i="13"/>
  <c r="I104" i="13"/>
  <c r="AK96" i="13"/>
  <c r="AC96" i="13"/>
  <c r="AG96" i="13"/>
  <c r="U96" i="13"/>
  <c r="Y96" i="13"/>
  <c r="Q96" i="13"/>
  <c r="I96" i="13"/>
  <c r="AK88" i="13"/>
  <c r="AG88" i="13"/>
  <c r="AC88" i="13"/>
  <c r="Y88" i="13"/>
  <c r="U88" i="13"/>
  <c r="Q88" i="13"/>
  <c r="M88" i="13"/>
  <c r="I88" i="13"/>
  <c r="AK80" i="13"/>
  <c r="AC80" i="13"/>
  <c r="AG80" i="13"/>
  <c r="Y80" i="13"/>
  <c r="U80" i="13"/>
  <c r="Q80" i="13"/>
  <c r="I80" i="13"/>
  <c r="M80" i="13"/>
  <c r="AK72" i="13"/>
  <c r="AG72" i="13"/>
  <c r="AC72" i="13"/>
  <c r="U72" i="13"/>
  <c r="Y72" i="13"/>
  <c r="Q72" i="13"/>
  <c r="M72" i="13"/>
  <c r="I72" i="13"/>
  <c r="AK64" i="13"/>
  <c r="AC64" i="13"/>
  <c r="AG64" i="13"/>
  <c r="Y64" i="13"/>
  <c r="U64" i="13"/>
  <c r="Q64" i="13"/>
  <c r="I64" i="13"/>
  <c r="AK56" i="13"/>
  <c r="AG56" i="13"/>
  <c r="AC56" i="13"/>
  <c r="Y56" i="13"/>
  <c r="Q56" i="13"/>
  <c r="U56" i="13"/>
  <c r="I56" i="13"/>
  <c r="M56" i="13"/>
  <c r="AK48" i="13"/>
  <c r="AC48" i="13"/>
  <c r="AG48" i="13"/>
  <c r="U48" i="13"/>
  <c r="Y48" i="13"/>
  <c r="Q48" i="13"/>
  <c r="M48" i="13"/>
  <c r="I48" i="13"/>
  <c r="AK40" i="13"/>
  <c r="AG40" i="13"/>
  <c r="AC40" i="13"/>
  <c r="U40" i="13"/>
  <c r="Y40" i="13"/>
  <c r="Q40" i="13"/>
  <c r="M40" i="13"/>
  <c r="I40" i="13"/>
  <c r="AK32" i="13"/>
  <c r="AC32" i="13"/>
  <c r="AG32" i="13"/>
  <c r="Y32" i="13"/>
  <c r="Q32" i="13"/>
  <c r="U32" i="13"/>
  <c r="I32" i="13"/>
  <c r="M32" i="13"/>
  <c r="AK24" i="13"/>
  <c r="AG24" i="13"/>
  <c r="AC24" i="13"/>
  <c r="Y24" i="13"/>
  <c r="U24" i="13"/>
  <c r="Q24" i="13"/>
  <c r="I24" i="13"/>
  <c r="M24" i="13"/>
  <c r="AK16" i="13"/>
  <c r="AC16" i="13"/>
  <c r="AG16" i="13"/>
  <c r="U16" i="13"/>
  <c r="Y16" i="13"/>
  <c r="M16" i="13"/>
  <c r="I16" i="13"/>
  <c r="Q16" i="13"/>
  <c r="AK8" i="13"/>
  <c r="AC8" i="13"/>
  <c r="AG8" i="13"/>
  <c r="U8" i="13"/>
  <c r="Y8" i="13"/>
  <c r="Q8" i="13"/>
  <c r="M8" i="13"/>
  <c r="I8" i="13"/>
  <c r="AL162" i="13"/>
  <c r="AH162" i="13"/>
  <c r="V162" i="13"/>
  <c r="AD162" i="13"/>
  <c r="R162" i="13"/>
  <c r="Z162" i="13"/>
  <c r="N162" i="13"/>
  <c r="AL154" i="13"/>
  <c r="AH154" i="13"/>
  <c r="Z154" i="13"/>
  <c r="V154" i="13"/>
  <c r="AD154" i="13"/>
  <c r="R154" i="13"/>
  <c r="N154" i="13"/>
  <c r="AL146" i="13"/>
  <c r="AH146" i="13"/>
  <c r="V146" i="13"/>
  <c r="Z146" i="13"/>
  <c r="AD146" i="13"/>
  <c r="R146" i="13"/>
  <c r="N146" i="13"/>
  <c r="AL138" i="13"/>
  <c r="AH138" i="13"/>
  <c r="V138" i="13"/>
  <c r="Z138" i="13"/>
  <c r="AD138" i="13"/>
  <c r="R138" i="13"/>
  <c r="N138" i="13"/>
  <c r="AL130" i="13"/>
  <c r="AH130" i="13"/>
  <c r="V130" i="13"/>
  <c r="R130" i="13"/>
  <c r="AD130" i="13"/>
  <c r="N130" i="13"/>
  <c r="AL122" i="13"/>
  <c r="AH122" i="13"/>
  <c r="Z122" i="13"/>
  <c r="V122" i="13"/>
  <c r="AD122" i="13"/>
  <c r="R122" i="13"/>
  <c r="N122" i="13"/>
  <c r="AL114" i="13"/>
  <c r="AH114" i="13"/>
  <c r="V114" i="13"/>
  <c r="Z114" i="13"/>
  <c r="AD114" i="13"/>
  <c r="R114" i="13"/>
  <c r="N114" i="13"/>
  <c r="AL106" i="13"/>
  <c r="AH106" i="13"/>
  <c r="Z106" i="13"/>
  <c r="V106" i="13"/>
  <c r="R106" i="13"/>
  <c r="AD106" i="13"/>
  <c r="N106" i="13"/>
  <c r="AL98" i="13"/>
  <c r="AH98" i="13"/>
  <c r="Z98" i="13"/>
  <c r="V98" i="13"/>
  <c r="R98" i="13"/>
  <c r="AD98" i="13"/>
  <c r="N98" i="13"/>
  <c r="AL90" i="13"/>
  <c r="AH90" i="13"/>
  <c r="Z90" i="13"/>
  <c r="V90" i="13"/>
  <c r="AD90" i="13"/>
  <c r="R90" i="13"/>
  <c r="N90" i="13"/>
  <c r="AL82" i="13"/>
  <c r="AH82" i="13"/>
  <c r="Z82" i="13"/>
  <c r="V82" i="13"/>
  <c r="AD82" i="13"/>
  <c r="R82" i="13"/>
  <c r="AL74" i="13"/>
  <c r="AH74" i="13"/>
  <c r="Z74" i="13"/>
  <c r="AD74" i="13"/>
  <c r="V74" i="13"/>
  <c r="R74" i="13"/>
  <c r="N74" i="13"/>
  <c r="AL66" i="13"/>
  <c r="AH66" i="13"/>
  <c r="Z66" i="13"/>
  <c r="V66" i="13"/>
  <c r="AD66" i="13"/>
  <c r="R66" i="13"/>
  <c r="AL58" i="13"/>
  <c r="AH58" i="13"/>
  <c r="Z58" i="13"/>
  <c r="AD58" i="13"/>
  <c r="V58" i="13"/>
  <c r="R58" i="13"/>
  <c r="AL50" i="13"/>
  <c r="AH50" i="13"/>
  <c r="Z50" i="13"/>
  <c r="AD50" i="13"/>
  <c r="R50" i="13"/>
  <c r="V50" i="13"/>
  <c r="N50" i="13"/>
  <c r="AL42" i="13"/>
  <c r="AH42" i="13"/>
  <c r="Z42" i="13"/>
  <c r="AD42" i="13"/>
  <c r="V42" i="13"/>
  <c r="R42" i="13"/>
  <c r="N42" i="13"/>
  <c r="AL34" i="13"/>
  <c r="AH34" i="13"/>
  <c r="Z34" i="13"/>
  <c r="V34" i="13"/>
  <c r="AD34" i="13"/>
  <c r="R34" i="13"/>
  <c r="AL26" i="13"/>
  <c r="AH26" i="13"/>
  <c r="Z26" i="13"/>
  <c r="AD26" i="13"/>
  <c r="V26" i="13"/>
  <c r="R26" i="13"/>
  <c r="AL18" i="13"/>
  <c r="AD18" i="13"/>
  <c r="AH18" i="13"/>
  <c r="Z18" i="13"/>
  <c r="R18" i="13"/>
  <c r="N18" i="13"/>
  <c r="V18" i="13"/>
  <c r="AL10" i="13"/>
  <c r="AD10" i="13"/>
  <c r="AH10" i="13"/>
  <c r="Z10" i="13"/>
  <c r="V10" i="13"/>
  <c r="R10" i="13"/>
  <c r="N10" i="13"/>
  <c r="J162" i="13"/>
  <c r="J135" i="13"/>
  <c r="J126" i="13"/>
  <c r="J116" i="13"/>
  <c r="J107" i="13"/>
  <c r="J95" i="13"/>
  <c r="J82" i="13"/>
  <c r="J66" i="13"/>
  <c r="J36" i="13"/>
  <c r="I165" i="13"/>
  <c r="I133" i="13"/>
  <c r="I101" i="13"/>
  <c r="I69" i="13"/>
  <c r="I37" i="13"/>
  <c r="M152" i="13"/>
  <c r="M136" i="13"/>
  <c r="M120" i="13"/>
  <c r="M104" i="13"/>
  <c r="N87" i="13"/>
  <c r="N66" i="13"/>
  <c r="M36" i="13"/>
  <c r="R156" i="13"/>
  <c r="Q113" i="13"/>
  <c r="Q27" i="13"/>
  <c r="V77" i="13"/>
  <c r="I167" i="13"/>
  <c r="AK159" i="13"/>
  <c r="AG159" i="13"/>
  <c r="AC159" i="13"/>
  <c r="Y159" i="13"/>
  <c r="Q159" i="13"/>
  <c r="U159" i="13"/>
  <c r="I159" i="13"/>
  <c r="AK151" i="13"/>
  <c r="AG151" i="13"/>
  <c r="AC151" i="13"/>
  <c r="Y151" i="13"/>
  <c r="Q151" i="13"/>
  <c r="I151" i="13"/>
  <c r="U151" i="13"/>
  <c r="AK143" i="13"/>
  <c r="AG143" i="13"/>
  <c r="AC143" i="13"/>
  <c r="Y143" i="13"/>
  <c r="Q143" i="13"/>
  <c r="U143" i="13"/>
  <c r="I143" i="13"/>
  <c r="AK135" i="13"/>
  <c r="AG135" i="13"/>
  <c r="AC135" i="13"/>
  <c r="U135" i="13"/>
  <c r="Q135" i="13"/>
  <c r="Y135" i="13"/>
  <c r="I135" i="13"/>
  <c r="AK127" i="13"/>
  <c r="AG127" i="13"/>
  <c r="AC127" i="13"/>
  <c r="Y127" i="13"/>
  <c r="Q127" i="13"/>
  <c r="U127" i="13"/>
  <c r="I127" i="13"/>
  <c r="AK119" i="13"/>
  <c r="AG119" i="13"/>
  <c r="AC119" i="13"/>
  <c r="U119" i="13"/>
  <c r="Y119" i="13"/>
  <c r="Q119" i="13"/>
  <c r="I119" i="13"/>
  <c r="AK111" i="13"/>
  <c r="AG111" i="13"/>
  <c r="AC111" i="13"/>
  <c r="U111" i="13"/>
  <c r="Y111" i="13"/>
  <c r="Q111" i="13"/>
  <c r="I111" i="13"/>
  <c r="AK103" i="13"/>
  <c r="AG103" i="13"/>
  <c r="AC103" i="13"/>
  <c r="Y103" i="13"/>
  <c r="U103" i="13"/>
  <c r="Q103" i="13"/>
  <c r="I103" i="13"/>
  <c r="AK95" i="13"/>
  <c r="AG95" i="13"/>
  <c r="AC95" i="13"/>
  <c r="Y95" i="13"/>
  <c r="U95" i="13"/>
  <c r="Q95" i="13"/>
  <c r="I95" i="13"/>
  <c r="AK87" i="13"/>
  <c r="AG87" i="13"/>
  <c r="AC87" i="13"/>
  <c r="Y87" i="13"/>
  <c r="U87" i="13"/>
  <c r="Q87" i="13"/>
  <c r="I87" i="13"/>
  <c r="M87" i="13"/>
  <c r="AK79" i="13"/>
  <c r="AG79" i="13"/>
  <c r="AC79" i="13"/>
  <c r="Y79" i="13"/>
  <c r="U79" i="13"/>
  <c r="Q79" i="13"/>
  <c r="I79" i="13"/>
  <c r="M79" i="13"/>
  <c r="AK71" i="13"/>
  <c r="AG71" i="13"/>
  <c r="AC71" i="13"/>
  <c r="U71" i="13"/>
  <c r="Y71" i="13"/>
  <c r="Q71" i="13"/>
  <c r="I71" i="13"/>
  <c r="M71" i="13"/>
  <c r="AK63" i="13"/>
  <c r="AG63" i="13"/>
  <c r="AC63" i="13"/>
  <c r="U63" i="13"/>
  <c r="Y63" i="13"/>
  <c r="Q63" i="13"/>
  <c r="I63" i="13"/>
  <c r="M63" i="13"/>
  <c r="AK55" i="13"/>
  <c r="AG55" i="13"/>
  <c r="AC55" i="13"/>
  <c r="U55" i="13"/>
  <c r="Y55" i="13"/>
  <c r="Q55" i="13"/>
  <c r="M55" i="13"/>
  <c r="I55" i="13"/>
  <c r="AK47" i="13"/>
  <c r="AG47" i="13"/>
  <c r="AC47" i="13"/>
  <c r="U47" i="13"/>
  <c r="Y47" i="13"/>
  <c r="Q47" i="13"/>
  <c r="M47" i="13"/>
  <c r="I47" i="13"/>
  <c r="AK39" i="13"/>
  <c r="AG39" i="13"/>
  <c r="AC39" i="13"/>
  <c r="U39" i="13"/>
  <c r="Y39" i="13"/>
  <c r="Q39" i="13"/>
  <c r="M39" i="13"/>
  <c r="I39" i="13"/>
  <c r="AK31" i="13"/>
  <c r="AG31" i="13"/>
  <c r="AC31" i="13"/>
  <c r="U31" i="13"/>
  <c r="Y31" i="13"/>
  <c r="Q31" i="13"/>
  <c r="I31" i="13"/>
  <c r="M31" i="13"/>
  <c r="AK23" i="13"/>
  <c r="AG23" i="13"/>
  <c r="AC23" i="13"/>
  <c r="U23" i="13"/>
  <c r="Y23" i="13"/>
  <c r="I23" i="13"/>
  <c r="Q23" i="13"/>
  <c r="AK15" i="13"/>
  <c r="AG15" i="13"/>
  <c r="U15" i="13"/>
  <c r="AC15" i="13"/>
  <c r="Y15" i="13"/>
  <c r="I15" i="13"/>
  <c r="Q15" i="13"/>
  <c r="AK7" i="13"/>
  <c r="AC7" i="13"/>
  <c r="AG7" i="13"/>
  <c r="U7" i="13"/>
  <c r="Y7" i="13"/>
  <c r="Q7" i="13"/>
  <c r="M7" i="13"/>
  <c r="I7" i="13"/>
  <c r="AH161" i="13"/>
  <c r="AL161" i="13"/>
  <c r="Z161" i="13"/>
  <c r="V161" i="13"/>
  <c r="AD161" i="13"/>
  <c r="R161" i="13"/>
  <c r="N161" i="13"/>
  <c r="AH153" i="13"/>
  <c r="AL153" i="13"/>
  <c r="V153" i="13"/>
  <c r="Z153" i="13"/>
  <c r="R153" i="13"/>
  <c r="AD153" i="13"/>
  <c r="N153" i="13"/>
  <c r="AH145" i="13"/>
  <c r="Z145" i="13"/>
  <c r="AL145" i="13"/>
  <c r="AD145" i="13"/>
  <c r="V145" i="13"/>
  <c r="R145" i="13"/>
  <c r="N145" i="13"/>
  <c r="AH137" i="13"/>
  <c r="AL137" i="13"/>
  <c r="Z137" i="13"/>
  <c r="AD137" i="13"/>
  <c r="R137" i="13"/>
  <c r="N137" i="13"/>
  <c r="AH129" i="13"/>
  <c r="Z129" i="13"/>
  <c r="V129" i="13"/>
  <c r="R129" i="13"/>
  <c r="AD129" i="13"/>
  <c r="AL129" i="13"/>
  <c r="N129" i="13"/>
  <c r="AH121" i="13"/>
  <c r="AL121" i="13"/>
  <c r="V121" i="13"/>
  <c r="Z121" i="13"/>
  <c r="R121" i="13"/>
  <c r="N121" i="13"/>
  <c r="AH113" i="13"/>
  <c r="Z113" i="13"/>
  <c r="AD113" i="13"/>
  <c r="V113" i="13"/>
  <c r="AL113" i="13"/>
  <c r="R113" i="13"/>
  <c r="N113" i="13"/>
  <c r="AH105" i="13"/>
  <c r="AL105" i="13"/>
  <c r="Z105" i="13"/>
  <c r="AD105" i="13"/>
  <c r="V105" i="13"/>
  <c r="R105" i="13"/>
  <c r="N105" i="13"/>
  <c r="AH97" i="13"/>
  <c r="Z97" i="13"/>
  <c r="AL97" i="13"/>
  <c r="V97" i="13"/>
  <c r="R97" i="13"/>
  <c r="N97" i="13"/>
  <c r="AD97" i="13"/>
  <c r="AH89" i="13"/>
  <c r="AL89" i="13"/>
  <c r="Z89" i="13"/>
  <c r="R89" i="13"/>
  <c r="V89" i="13"/>
  <c r="N89" i="13"/>
  <c r="AH81" i="13"/>
  <c r="Z81" i="13"/>
  <c r="AL81" i="13"/>
  <c r="AD81" i="13"/>
  <c r="R81" i="13"/>
  <c r="V81" i="13"/>
  <c r="N81" i="13"/>
  <c r="AH73" i="13"/>
  <c r="AL73" i="13"/>
  <c r="Z73" i="13"/>
  <c r="V73" i="13"/>
  <c r="AD73" i="13"/>
  <c r="R73" i="13"/>
  <c r="N73" i="13"/>
  <c r="J73" i="13"/>
  <c r="AH65" i="13"/>
  <c r="Z65" i="13"/>
  <c r="V65" i="13"/>
  <c r="AD65" i="13"/>
  <c r="AL65" i="13"/>
  <c r="R65" i="13"/>
  <c r="J65" i="13"/>
  <c r="N65" i="13"/>
  <c r="AH57" i="13"/>
  <c r="AL57" i="13"/>
  <c r="Z57" i="13"/>
  <c r="V57" i="13"/>
  <c r="AD57" i="13"/>
  <c r="R57" i="13"/>
  <c r="N57" i="13"/>
  <c r="J57" i="13"/>
  <c r="AH49" i="13"/>
  <c r="Z49" i="13"/>
  <c r="AD49" i="13"/>
  <c r="V49" i="13"/>
  <c r="AL49" i="13"/>
  <c r="R49" i="13"/>
  <c r="N49" i="13"/>
  <c r="J49" i="13"/>
  <c r="AH41" i="13"/>
  <c r="AL41" i="13"/>
  <c r="Z41" i="13"/>
  <c r="N41" i="13"/>
  <c r="AD41" i="13"/>
  <c r="R41" i="13"/>
  <c r="V41" i="13"/>
  <c r="J41" i="13"/>
  <c r="AH33" i="13"/>
  <c r="Z33" i="13"/>
  <c r="V33" i="13"/>
  <c r="AL33" i="13"/>
  <c r="AD33" i="13"/>
  <c r="N33" i="13"/>
  <c r="R33" i="13"/>
  <c r="J33" i="13"/>
  <c r="AH25" i="13"/>
  <c r="AL25" i="13"/>
  <c r="Z25" i="13"/>
  <c r="V25" i="13"/>
  <c r="R25" i="13"/>
  <c r="N25" i="13"/>
  <c r="AD25" i="13"/>
  <c r="J25" i="13"/>
  <c r="AH17" i="13"/>
  <c r="Z17" i="13"/>
  <c r="AL17" i="13"/>
  <c r="R17" i="13"/>
  <c r="AD17" i="13"/>
  <c r="V17" i="13"/>
  <c r="N17" i="13"/>
  <c r="J17" i="13"/>
  <c r="AH9" i="13"/>
  <c r="AL9" i="13"/>
  <c r="Z9" i="13"/>
  <c r="AD9" i="13"/>
  <c r="R9" i="13"/>
  <c r="N9" i="13"/>
  <c r="V9" i="13"/>
  <c r="J9" i="13"/>
  <c r="J161" i="13"/>
  <c r="J143" i="13"/>
  <c r="J134" i="13"/>
  <c r="J124" i="13"/>
  <c r="J115" i="13"/>
  <c r="J106" i="13"/>
  <c r="J94" i="13"/>
  <c r="J81" i="13"/>
  <c r="J63" i="13"/>
  <c r="J34" i="13"/>
  <c r="I163" i="13"/>
  <c r="I131" i="13"/>
  <c r="I99" i="13"/>
  <c r="I67" i="13"/>
  <c r="I35" i="13"/>
  <c r="M167" i="13"/>
  <c r="M151" i="13"/>
  <c r="M135" i="13"/>
  <c r="M119" i="13"/>
  <c r="M103" i="13"/>
  <c r="N86" i="13"/>
  <c r="M64" i="13"/>
  <c r="N34" i="13"/>
  <c r="Q153" i="13"/>
  <c r="R68" i="13"/>
  <c r="Q21" i="13"/>
  <c r="U65" i="13"/>
  <c r="AD89" i="13"/>
  <c r="AG166" i="13"/>
  <c r="AK166" i="13"/>
  <c r="AC166" i="13"/>
  <c r="Y166" i="13"/>
  <c r="U166" i="13"/>
  <c r="I166" i="13"/>
  <c r="M166" i="13"/>
  <c r="AG158" i="13"/>
  <c r="AK158" i="13"/>
  <c r="AC158" i="13"/>
  <c r="Y158" i="13"/>
  <c r="U158" i="13"/>
  <c r="I158" i="13"/>
  <c r="Q158" i="13"/>
  <c r="M158" i="13"/>
  <c r="AG150" i="13"/>
  <c r="AK150" i="13"/>
  <c r="Y150" i="13"/>
  <c r="AC150" i="13"/>
  <c r="I150" i="13"/>
  <c r="U150" i="13"/>
  <c r="Q150" i="13"/>
  <c r="M150" i="13"/>
  <c r="AG142" i="13"/>
  <c r="AK142" i="13"/>
  <c r="Y142" i="13"/>
  <c r="AC142" i="13"/>
  <c r="U142" i="13"/>
  <c r="I142" i="13"/>
  <c r="M142" i="13"/>
  <c r="AG134" i="13"/>
  <c r="AK134" i="13"/>
  <c r="AC134" i="13"/>
  <c r="Y134" i="13"/>
  <c r="U134" i="13"/>
  <c r="I134" i="13"/>
  <c r="M134" i="13"/>
  <c r="AG126" i="13"/>
  <c r="AK126" i="13"/>
  <c r="AC126" i="13"/>
  <c r="Y126" i="13"/>
  <c r="U126" i="13"/>
  <c r="I126" i="13"/>
  <c r="Q126" i="13"/>
  <c r="M126" i="13"/>
  <c r="AG118" i="13"/>
  <c r="AK118" i="13"/>
  <c r="Y118" i="13"/>
  <c r="AC118" i="13"/>
  <c r="U118" i="13"/>
  <c r="I118" i="13"/>
  <c r="Q118" i="13"/>
  <c r="M118" i="13"/>
  <c r="AG110" i="13"/>
  <c r="AK110" i="13"/>
  <c r="Y110" i="13"/>
  <c r="AC110" i="13"/>
  <c r="I110" i="13"/>
  <c r="M110" i="13"/>
  <c r="U110" i="13"/>
  <c r="AG102" i="13"/>
  <c r="AK102" i="13"/>
  <c r="Y102" i="13"/>
  <c r="AC102" i="13"/>
  <c r="U102" i="13"/>
  <c r="I102" i="13"/>
  <c r="M102" i="13"/>
  <c r="AG94" i="13"/>
  <c r="Y94" i="13"/>
  <c r="AK94" i="13"/>
  <c r="AC94" i="13"/>
  <c r="U94" i="13"/>
  <c r="I94" i="13"/>
  <c r="Q94" i="13"/>
  <c r="M94" i="13"/>
  <c r="AG86" i="13"/>
  <c r="AK86" i="13"/>
  <c r="Y86" i="13"/>
  <c r="AC86" i="13"/>
  <c r="U86" i="13"/>
  <c r="M86" i="13"/>
  <c r="I86" i="13"/>
  <c r="Q86" i="13"/>
  <c r="AG78" i="13"/>
  <c r="Y78" i="13"/>
  <c r="AK78" i="13"/>
  <c r="AC78" i="13"/>
  <c r="M78" i="13"/>
  <c r="U78" i="13"/>
  <c r="I78" i="13"/>
  <c r="AG70" i="13"/>
  <c r="AK70" i="13"/>
  <c r="Y70" i="13"/>
  <c r="AC70" i="13"/>
  <c r="U70" i="13"/>
  <c r="M70" i="13"/>
  <c r="I70" i="13"/>
  <c r="AG62" i="13"/>
  <c r="Y62" i="13"/>
  <c r="AK62" i="13"/>
  <c r="AC62" i="13"/>
  <c r="U62" i="13"/>
  <c r="M62" i="13"/>
  <c r="I62" i="13"/>
  <c r="Q62" i="13"/>
  <c r="AG54" i="13"/>
  <c r="AK54" i="13"/>
  <c r="Y54" i="13"/>
  <c r="AC54" i="13"/>
  <c r="U54" i="13"/>
  <c r="M54" i="13"/>
  <c r="I54" i="13"/>
  <c r="Q54" i="13"/>
  <c r="AG46" i="13"/>
  <c r="Y46" i="13"/>
  <c r="AK46" i="13"/>
  <c r="AC46" i="13"/>
  <c r="M46" i="13"/>
  <c r="U46" i="13"/>
  <c r="I46" i="13"/>
  <c r="AG38" i="13"/>
  <c r="AK38" i="13"/>
  <c r="Y38" i="13"/>
  <c r="AC38" i="13"/>
  <c r="U38" i="13"/>
  <c r="M38" i="13"/>
  <c r="I38" i="13"/>
  <c r="AG30" i="13"/>
  <c r="Y30" i="13"/>
  <c r="AK30" i="13"/>
  <c r="AC30" i="13"/>
  <c r="U30" i="13"/>
  <c r="Q30" i="13"/>
  <c r="M30" i="13"/>
  <c r="I30" i="13"/>
  <c r="AG22" i="13"/>
  <c r="AK22" i="13"/>
  <c r="Y22" i="13"/>
  <c r="Q22" i="13"/>
  <c r="U22" i="13"/>
  <c r="AC22" i="13"/>
  <c r="M22" i="13"/>
  <c r="I22" i="13"/>
  <c r="AG14" i="13"/>
  <c r="AC14" i="13"/>
  <c r="Y14" i="13"/>
  <c r="AK14" i="13"/>
  <c r="Q14" i="13"/>
  <c r="U14" i="13"/>
  <c r="M14" i="13"/>
  <c r="I14" i="13"/>
  <c r="AL6" i="13"/>
  <c r="AH6" i="13"/>
  <c r="AD6" i="13"/>
  <c r="Z6" i="13"/>
  <c r="V6" i="13"/>
  <c r="R6" i="13"/>
  <c r="AH160" i="13"/>
  <c r="AL160" i="13"/>
  <c r="AD160" i="13"/>
  <c r="Z160" i="13"/>
  <c r="V160" i="13"/>
  <c r="N160" i="13"/>
  <c r="R160" i="13"/>
  <c r="AH152" i="13"/>
  <c r="AL152" i="13"/>
  <c r="AD152" i="13"/>
  <c r="Z152" i="13"/>
  <c r="V152" i="13"/>
  <c r="N152" i="13"/>
  <c r="R152" i="13"/>
  <c r="AH144" i="13"/>
  <c r="AL144" i="13"/>
  <c r="AD144" i="13"/>
  <c r="Z144" i="13"/>
  <c r="N144" i="13"/>
  <c r="R144" i="13"/>
  <c r="AH136" i="13"/>
  <c r="AL136" i="13"/>
  <c r="AD136" i="13"/>
  <c r="Z136" i="13"/>
  <c r="V136" i="13"/>
  <c r="R136" i="13"/>
  <c r="N136" i="13"/>
  <c r="AH128" i="13"/>
  <c r="AL128" i="13"/>
  <c r="AD128" i="13"/>
  <c r="Z128" i="13"/>
  <c r="V128" i="13"/>
  <c r="N128" i="13"/>
  <c r="R128" i="13"/>
  <c r="AH120" i="13"/>
  <c r="AL120" i="13"/>
  <c r="AD120" i="13"/>
  <c r="V120" i="13"/>
  <c r="N120" i="13"/>
  <c r="Z120" i="13"/>
  <c r="R120" i="13"/>
  <c r="AH112" i="13"/>
  <c r="AL112" i="13"/>
  <c r="AD112" i="13"/>
  <c r="Z112" i="13"/>
  <c r="V112" i="13"/>
  <c r="N112" i="13"/>
  <c r="R112" i="13"/>
  <c r="AH104" i="13"/>
  <c r="AL104" i="13"/>
  <c r="AD104" i="13"/>
  <c r="V104" i="13"/>
  <c r="R104" i="13"/>
  <c r="N104" i="13"/>
  <c r="Z104" i="13"/>
  <c r="J104" i="13"/>
  <c r="AH96" i="13"/>
  <c r="AL96" i="13"/>
  <c r="AD96" i="13"/>
  <c r="V96" i="13"/>
  <c r="Z96" i="13"/>
  <c r="N96" i="13"/>
  <c r="R96" i="13"/>
  <c r="J96" i="13"/>
  <c r="AH88" i="13"/>
  <c r="AL88" i="13"/>
  <c r="AD88" i="13"/>
  <c r="Z88" i="13"/>
  <c r="V88" i="13"/>
  <c r="N88" i="13"/>
  <c r="J88" i="13"/>
  <c r="R88" i="13"/>
  <c r="AH80" i="13"/>
  <c r="AL80" i="13"/>
  <c r="AD80" i="13"/>
  <c r="Z80" i="13"/>
  <c r="V80" i="13"/>
  <c r="N80" i="13"/>
  <c r="J80" i="13"/>
  <c r="R80" i="13"/>
  <c r="AH72" i="13"/>
  <c r="AL72" i="13"/>
  <c r="AD72" i="13"/>
  <c r="V72" i="13"/>
  <c r="N72" i="13"/>
  <c r="Z72" i="13"/>
  <c r="R72" i="13"/>
  <c r="J72" i="13"/>
  <c r="AH64" i="13"/>
  <c r="AL64" i="13"/>
  <c r="AD64" i="13"/>
  <c r="N64" i="13"/>
  <c r="Z64" i="13"/>
  <c r="V64" i="13"/>
  <c r="R64" i="13"/>
  <c r="J64" i="13"/>
  <c r="AH56" i="13"/>
  <c r="AL56" i="13"/>
  <c r="AD56" i="13"/>
  <c r="V56" i="13"/>
  <c r="Z56" i="13"/>
  <c r="N56" i="13"/>
  <c r="J56" i="13"/>
  <c r="R56" i="13"/>
  <c r="AH48" i="13"/>
  <c r="AL48" i="13"/>
  <c r="AD48" i="13"/>
  <c r="V48" i="13"/>
  <c r="Z48" i="13"/>
  <c r="N48" i="13"/>
  <c r="J48" i="13"/>
  <c r="R48" i="13"/>
  <c r="AH40" i="13"/>
  <c r="AL40" i="13"/>
  <c r="AD40" i="13"/>
  <c r="V40" i="13"/>
  <c r="N40" i="13"/>
  <c r="Z40" i="13"/>
  <c r="R40" i="13"/>
  <c r="J40" i="13"/>
  <c r="AH32" i="13"/>
  <c r="AL32" i="13"/>
  <c r="AD32" i="13"/>
  <c r="N32" i="13"/>
  <c r="Z32" i="13"/>
  <c r="V32" i="13"/>
  <c r="R32" i="13"/>
  <c r="J32" i="13"/>
  <c r="AH24" i="13"/>
  <c r="AL24" i="13"/>
  <c r="AD24" i="13"/>
  <c r="V24" i="13"/>
  <c r="R24" i="13"/>
  <c r="Z24" i="13"/>
  <c r="N24" i="13"/>
  <c r="J24" i="13"/>
  <c r="AH16" i="13"/>
  <c r="AL16" i="13"/>
  <c r="R16" i="13"/>
  <c r="V16" i="13"/>
  <c r="AD16" i="13"/>
  <c r="Z16" i="13"/>
  <c r="N16" i="13"/>
  <c r="J16" i="13"/>
  <c r="AH8" i="13"/>
  <c r="AL8" i="13"/>
  <c r="AD8" i="13"/>
  <c r="R8" i="13"/>
  <c r="V8" i="13"/>
  <c r="N8" i="13"/>
  <c r="Z8" i="13"/>
  <c r="J8" i="13"/>
  <c r="I6" i="13"/>
  <c r="J160" i="13"/>
  <c r="J151" i="13"/>
  <c r="J142" i="13"/>
  <c r="J132" i="13"/>
  <c r="J123" i="13"/>
  <c r="J114" i="13"/>
  <c r="J105" i="13"/>
  <c r="J92" i="13"/>
  <c r="J79" i="13"/>
  <c r="J60" i="13"/>
  <c r="J28" i="13"/>
  <c r="I157" i="13"/>
  <c r="I125" i="13"/>
  <c r="I93" i="13"/>
  <c r="I61" i="13"/>
  <c r="I29" i="13"/>
  <c r="M164" i="13"/>
  <c r="M148" i="13"/>
  <c r="M132" i="13"/>
  <c r="M116" i="13"/>
  <c r="M100" i="13"/>
  <c r="N82" i="13"/>
  <c r="N59" i="13"/>
  <c r="N26" i="13"/>
  <c r="Q145" i="13"/>
  <c r="Q102" i="13"/>
  <c r="R60" i="13"/>
  <c r="R7" i="13"/>
  <c r="V28" i="13"/>
  <c r="AH12" i="13"/>
  <c r="AL12" i="13"/>
  <c r="Z12" i="13"/>
  <c r="R12" i="13"/>
  <c r="AD12" i="13"/>
  <c r="V12" i="13"/>
  <c r="N12" i="13"/>
  <c r="J85" i="4"/>
  <c r="AK128" i="4"/>
  <c r="Y128" i="4"/>
  <c r="AG128" i="4"/>
  <c r="U128" i="4"/>
  <c r="AC128" i="4"/>
  <c r="Q128" i="4"/>
  <c r="AK72" i="4"/>
  <c r="AG72" i="4"/>
  <c r="Y72" i="4"/>
  <c r="AC72" i="4"/>
  <c r="U72" i="4"/>
  <c r="Q72" i="4"/>
  <c r="AK32" i="4"/>
  <c r="Y32" i="4"/>
  <c r="U32" i="4"/>
  <c r="Q32" i="4"/>
  <c r="AC32" i="4"/>
  <c r="AG32" i="4"/>
  <c r="I32" i="4"/>
  <c r="AK16" i="4"/>
  <c r="AC16" i="4"/>
  <c r="Y16" i="4"/>
  <c r="Q16" i="4"/>
  <c r="U16" i="4"/>
  <c r="AG16" i="4"/>
  <c r="I16" i="4"/>
  <c r="M16" i="4"/>
  <c r="AL138" i="4"/>
  <c r="AH138" i="4"/>
  <c r="AD138" i="4"/>
  <c r="V138" i="4"/>
  <c r="Z138" i="4"/>
  <c r="R138" i="4"/>
  <c r="N138" i="4"/>
  <c r="J138" i="4"/>
  <c r="AL114" i="4"/>
  <c r="AH114" i="4"/>
  <c r="AD114" i="4"/>
  <c r="Z114" i="4"/>
  <c r="V114" i="4"/>
  <c r="N114" i="4"/>
  <c r="J114" i="4"/>
  <c r="AL82" i="4"/>
  <c r="AH82" i="4"/>
  <c r="AD82" i="4"/>
  <c r="V82" i="4"/>
  <c r="Z82" i="4"/>
  <c r="N82" i="4"/>
  <c r="J82" i="4"/>
  <c r="AL66" i="4"/>
  <c r="AH66" i="4"/>
  <c r="AD66" i="4"/>
  <c r="V66" i="4"/>
  <c r="Z66" i="4"/>
  <c r="N66" i="4"/>
  <c r="J66" i="4"/>
  <c r="AL42" i="4"/>
  <c r="AH42" i="4"/>
  <c r="AD42" i="4"/>
  <c r="V42" i="4"/>
  <c r="Z42" i="4"/>
  <c r="N42" i="4"/>
  <c r="R42" i="4"/>
  <c r="J42" i="4"/>
  <c r="AL34" i="4"/>
  <c r="AH34" i="4"/>
  <c r="AD34" i="4"/>
  <c r="V34" i="4"/>
  <c r="Z34" i="4"/>
  <c r="N34" i="4"/>
  <c r="J34" i="4"/>
  <c r="AL26" i="4"/>
  <c r="AH26" i="4"/>
  <c r="AD26" i="4"/>
  <c r="V26" i="4"/>
  <c r="N26" i="4"/>
  <c r="Z26" i="4"/>
  <c r="R26" i="4"/>
  <c r="J26" i="4"/>
  <c r="AL18" i="4"/>
  <c r="AD18" i="4"/>
  <c r="AH18" i="4"/>
  <c r="V18" i="4"/>
  <c r="Z18" i="4"/>
  <c r="R18" i="4"/>
  <c r="N18" i="4"/>
  <c r="J18" i="4"/>
  <c r="AL10" i="4"/>
  <c r="AD10" i="4"/>
  <c r="AH10" i="4"/>
  <c r="V10" i="4"/>
  <c r="R10" i="4"/>
  <c r="N10" i="4"/>
  <c r="Z10" i="4"/>
  <c r="J10" i="4"/>
  <c r="I160" i="4"/>
  <c r="I152" i="4"/>
  <c r="I136" i="4"/>
  <c r="I128" i="4"/>
  <c r="I120" i="4"/>
  <c r="I112" i="4"/>
  <c r="I104" i="4"/>
  <c r="I96" i="4"/>
  <c r="R114" i="4"/>
  <c r="AK167" i="4"/>
  <c r="AG167" i="4"/>
  <c r="AC167" i="4"/>
  <c r="U167" i="4"/>
  <c r="Q167" i="4"/>
  <c r="M167" i="4"/>
  <c r="Y167" i="4"/>
  <c r="AK159" i="4"/>
  <c r="AG159" i="4"/>
  <c r="AC159" i="4"/>
  <c r="U159" i="4"/>
  <c r="Y159" i="4"/>
  <c r="Q159" i="4"/>
  <c r="M159" i="4"/>
  <c r="AK151" i="4"/>
  <c r="AG151" i="4"/>
  <c r="AC151" i="4"/>
  <c r="U151" i="4"/>
  <c r="Y151" i="4"/>
  <c r="M151" i="4"/>
  <c r="AK143" i="4"/>
  <c r="AG143" i="4"/>
  <c r="AC143" i="4"/>
  <c r="U143" i="4"/>
  <c r="Y143" i="4"/>
  <c r="M143" i="4"/>
  <c r="AK135" i="4"/>
  <c r="AG135" i="4"/>
  <c r="AC135" i="4"/>
  <c r="U135" i="4"/>
  <c r="Y135" i="4"/>
  <c r="Q135" i="4"/>
  <c r="M135" i="4"/>
  <c r="AK127" i="4"/>
  <c r="AG127" i="4"/>
  <c r="AC127" i="4"/>
  <c r="U127" i="4"/>
  <c r="Y127" i="4"/>
  <c r="M127" i="4"/>
  <c r="Q127" i="4"/>
  <c r="AK119" i="4"/>
  <c r="AG119" i="4"/>
  <c r="AC119" i="4"/>
  <c r="U119" i="4"/>
  <c r="Y119" i="4"/>
  <c r="Q119" i="4"/>
  <c r="M119" i="4"/>
  <c r="AK111" i="4"/>
  <c r="AG111" i="4"/>
  <c r="Y111" i="4"/>
  <c r="AC111" i="4"/>
  <c r="U111" i="4"/>
  <c r="M111" i="4"/>
  <c r="Q111" i="4"/>
  <c r="AK103" i="4"/>
  <c r="AG103" i="4"/>
  <c r="Y103" i="4"/>
  <c r="AC103" i="4"/>
  <c r="U103" i="4"/>
  <c r="Q103" i="4"/>
  <c r="M103" i="4"/>
  <c r="AK95" i="4"/>
  <c r="AG95" i="4"/>
  <c r="Y95" i="4"/>
  <c r="AC95" i="4"/>
  <c r="U95" i="4"/>
  <c r="Q95" i="4"/>
  <c r="AK87" i="4"/>
  <c r="AG87" i="4"/>
  <c r="Y87" i="4"/>
  <c r="AC87" i="4"/>
  <c r="U87" i="4"/>
  <c r="Q87" i="4"/>
  <c r="AK79" i="4"/>
  <c r="AG79" i="4"/>
  <c r="Y79" i="4"/>
  <c r="AC79" i="4"/>
  <c r="U79" i="4"/>
  <c r="M79" i="4"/>
  <c r="Q79" i="4"/>
  <c r="AK71" i="4"/>
  <c r="AG71" i="4"/>
  <c r="Y71" i="4"/>
  <c r="AC71" i="4"/>
  <c r="U71" i="4"/>
  <c r="Q71" i="4"/>
  <c r="I71" i="4"/>
  <c r="M71" i="4"/>
  <c r="AK63" i="4"/>
  <c r="AG63" i="4"/>
  <c r="Y63" i="4"/>
  <c r="AC63" i="4"/>
  <c r="U63" i="4"/>
  <c r="I63" i="4"/>
  <c r="Q63" i="4"/>
  <c r="AK55" i="4"/>
  <c r="AG55" i="4"/>
  <c r="Y55" i="4"/>
  <c r="AC55" i="4"/>
  <c r="U55" i="4"/>
  <c r="Q55" i="4"/>
  <c r="I55" i="4"/>
  <c r="AK47" i="4"/>
  <c r="AG47" i="4"/>
  <c r="Y47" i="4"/>
  <c r="AC47" i="4"/>
  <c r="U47" i="4"/>
  <c r="M47" i="4"/>
  <c r="I47" i="4"/>
  <c r="Q47" i="4"/>
  <c r="AK39" i="4"/>
  <c r="AG39" i="4"/>
  <c r="Y39" i="4"/>
  <c r="AC39" i="4"/>
  <c r="U39" i="4"/>
  <c r="Q39" i="4"/>
  <c r="I39" i="4"/>
  <c r="M39" i="4"/>
  <c r="AK31" i="4"/>
  <c r="AG31" i="4"/>
  <c r="Y31" i="4"/>
  <c r="AC31" i="4"/>
  <c r="U31" i="4"/>
  <c r="I31" i="4"/>
  <c r="Q31" i="4"/>
  <c r="AK23" i="4"/>
  <c r="AG23" i="4"/>
  <c r="Y23" i="4"/>
  <c r="AC23" i="4"/>
  <c r="U23" i="4"/>
  <c r="Q23" i="4"/>
  <c r="I23" i="4"/>
  <c r="AK15" i="4"/>
  <c r="AC15" i="4"/>
  <c r="AG15" i="4"/>
  <c r="Y15" i="4"/>
  <c r="U15" i="4"/>
  <c r="Q15" i="4"/>
  <c r="M15" i="4"/>
  <c r="I15" i="4"/>
  <c r="AK7" i="4"/>
  <c r="AC7" i="4"/>
  <c r="AG7" i="4"/>
  <c r="Y7" i="4"/>
  <c r="U7" i="4"/>
  <c r="Q7" i="4"/>
  <c r="I7" i="4"/>
  <c r="M7" i="4"/>
  <c r="AH161" i="4"/>
  <c r="AD161" i="4"/>
  <c r="AL161" i="4"/>
  <c r="Z161" i="4"/>
  <c r="N161" i="4"/>
  <c r="V161" i="4"/>
  <c r="J161" i="4"/>
  <c r="R161" i="4"/>
  <c r="AH153" i="4"/>
  <c r="AL153" i="4"/>
  <c r="AD153" i="4"/>
  <c r="Z153" i="4"/>
  <c r="R153" i="4"/>
  <c r="N153" i="4"/>
  <c r="J153" i="4"/>
  <c r="AH145" i="4"/>
  <c r="AD145" i="4"/>
  <c r="AL145" i="4"/>
  <c r="Z145" i="4"/>
  <c r="N145" i="4"/>
  <c r="J145" i="4"/>
  <c r="R145" i="4"/>
  <c r="AH137" i="4"/>
  <c r="AL137" i="4"/>
  <c r="AD137" i="4"/>
  <c r="Z137" i="4"/>
  <c r="V137" i="4"/>
  <c r="R137" i="4"/>
  <c r="N137" i="4"/>
  <c r="J137" i="4"/>
  <c r="AH129" i="4"/>
  <c r="AD129" i="4"/>
  <c r="AL129" i="4"/>
  <c r="Z129" i="4"/>
  <c r="R129" i="4"/>
  <c r="N129" i="4"/>
  <c r="J129" i="4"/>
  <c r="V129" i="4"/>
  <c r="AH121" i="4"/>
  <c r="AL121" i="4"/>
  <c r="AD121" i="4"/>
  <c r="Z121" i="4"/>
  <c r="V121" i="4"/>
  <c r="R121" i="4"/>
  <c r="N121" i="4"/>
  <c r="J121" i="4"/>
  <c r="AH113" i="4"/>
  <c r="AD113" i="4"/>
  <c r="AL113" i="4"/>
  <c r="Z113" i="4"/>
  <c r="R113" i="4"/>
  <c r="N113" i="4"/>
  <c r="V113" i="4"/>
  <c r="J113" i="4"/>
  <c r="AH105" i="4"/>
  <c r="AL105" i="4"/>
  <c r="AD105" i="4"/>
  <c r="Z105" i="4"/>
  <c r="V105" i="4"/>
  <c r="R105" i="4"/>
  <c r="N105" i="4"/>
  <c r="J105" i="4"/>
  <c r="AH97" i="4"/>
  <c r="AD97" i="4"/>
  <c r="AL97" i="4"/>
  <c r="Z97" i="4"/>
  <c r="R97" i="4"/>
  <c r="J97" i="4"/>
  <c r="N97" i="4"/>
  <c r="AH89" i="4"/>
  <c r="AL89" i="4"/>
  <c r="AD89" i="4"/>
  <c r="Z89" i="4"/>
  <c r="V89" i="4"/>
  <c r="R89" i="4"/>
  <c r="J89" i="4"/>
  <c r="N89" i="4"/>
  <c r="AH81" i="4"/>
  <c r="AD81" i="4"/>
  <c r="AL81" i="4"/>
  <c r="Z81" i="4"/>
  <c r="R81" i="4"/>
  <c r="J81" i="4"/>
  <c r="N81" i="4"/>
  <c r="AH73" i="4"/>
  <c r="AL73" i="4"/>
  <c r="AD73" i="4"/>
  <c r="Z73" i="4"/>
  <c r="V73" i="4"/>
  <c r="R73" i="4"/>
  <c r="N73" i="4"/>
  <c r="J73" i="4"/>
  <c r="AH65" i="4"/>
  <c r="AD65" i="4"/>
  <c r="AL65" i="4"/>
  <c r="Z65" i="4"/>
  <c r="R65" i="4"/>
  <c r="J65" i="4"/>
  <c r="N65" i="4"/>
  <c r="V65" i="4"/>
  <c r="AH57" i="4"/>
  <c r="AL57" i="4"/>
  <c r="AD57" i="4"/>
  <c r="Z57" i="4"/>
  <c r="V57" i="4"/>
  <c r="R57" i="4"/>
  <c r="J57" i="4"/>
  <c r="N57" i="4"/>
  <c r="AH49" i="4"/>
  <c r="AD49" i="4"/>
  <c r="AL49" i="4"/>
  <c r="Z49" i="4"/>
  <c r="R49" i="4"/>
  <c r="V49" i="4"/>
  <c r="J49" i="4"/>
  <c r="N49" i="4"/>
  <c r="AH41" i="4"/>
  <c r="AL41" i="4"/>
  <c r="AD41" i="4"/>
  <c r="Z41" i="4"/>
  <c r="V41" i="4"/>
  <c r="R41" i="4"/>
  <c r="N41" i="4"/>
  <c r="J41" i="4"/>
  <c r="AH33" i="4"/>
  <c r="AD33" i="4"/>
  <c r="AL33" i="4"/>
  <c r="Z33" i="4"/>
  <c r="R33" i="4"/>
  <c r="J33" i="4"/>
  <c r="N33" i="4"/>
  <c r="AH25" i="4"/>
  <c r="AL25" i="4"/>
  <c r="AD25" i="4"/>
  <c r="Z25" i="4"/>
  <c r="V25" i="4"/>
  <c r="R25" i="4"/>
  <c r="J25" i="4"/>
  <c r="N25" i="4"/>
  <c r="AH17" i="4"/>
  <c r="AL17" i="4"/>
  <c r="Z17" i="4"/>
  <c r="AD17" i="4"/>
  <c r="R17" i="4"/>
  <c r="J17" i="4"/>
  <c r="N17" i="4"/>
  <c r="AH9" i="4"/>
  <c r="AL9" i="4"/>
  <c r="AD9" i="4"/>
  <c r="Z9" i="4"/>
  <c r="R9" i="4"/>
  <c r="V9" i="4"/>
  <c r="N9" i="4"/>
  <c r="J9" i="4"/>
  <c r="I167" i="4"/>
  <c r="I159" i="4"/>
  <c r="I151" i="4"/>
  <c r="I143" i="4"/>
  <c r="I135" i="4"/>
  <c r="I127" i="4"/>
  <c r="I119" i="4"/>
  <c r="I111" i="4"/>
  <c r="I103" i="4"/>
  <c r="I95" i="4"/>
  <c r="I87" i="4"/>
  <c r="I79" i="4"/>
  <c r="M64" i="4"/>
  <c r="V33" i="4"/>
  <c r="AK136" i="4"/>
  <c r="AG136" i="4"/>
  <c r="Y136" i="4"/>
  <c r="AC136" i="4"/>
  <c r="U136" i="4"/>
  <c r="Q136" i="4"/>
  <c r="AK80" i="4"/>
  <c r="Y80" i="4"/>
  <c r="U80" i="4"/>
  <c r="AG80" i="4"/>
  <c r="Q80" i="4"/>
  <c r="AC80" i="4"/>
  <c r="M80" i="4"/>
  <c r="AK40" i="4"/>
  <c r="AG40" i="4"/>
  <c r="Y40" i="4"/>
  <c r="AC40" i="4"/>
  <c r="U40" i="4"/>
  <c r="Q40" i="4"/>
  <c r="I40" i="4"/>
  <c r="AK24" i="4"/>
  <c r="AG24" i="4"/>
  <c r="Y24" i="4"/>
  <c r="AC24" i="4"/>
  <c r="U24" i="4"/>
  <c r="Q24" i="4"/>
  <c r="M24" i="4"/>
  <c r="I24" i="4"/>
  <c r="AK8" i="4"/>
  <c r="AC8" i="4"/>
  <c r="AG8" i="4"/>
  <c r="Y8" i="4"/>
  <c r="Q8" i="4"/>
  <c r="U8" i="4"/>
  <c r="I8" i="4"/>
  <c r="AL130" i="4"/>
  <c r="AH130" i="4"/>
  <c r="AD130" i="4"/>
  <c r="V130" i="4"/>
  <c r="Z130" i="4"/>
  <c r="N130" i="4"/>
  <c r="J130" i="4"/>
  <c r="AL106" i="4"/>
  <c r="AH106" i="4"/>
  <c r="AD106" i="4"/>
  <c r="V106" i="4"/>
  <c r="Z106" i="4"/>
  <c r="R106" i="4"/>
  <c r="N106" i="4"/>
  <c r="J106" i="4"/>
  <c r="AG166" i="4"/>
  <c r="AK166" i="4"/>
  <c r="AC166" i="4"/>
  <c r="U166" i="4"/>
  <c r="Y166" i="4"/>
  <c r="M166" i="4"/>
  <c r="Q166" i="4"/>
  <c r="AG158" i="4"/>
  <c r="AC158" i="4"/>
  <c r="AK158" i="4"/>
  <c r="U158" i="4"/>
  <c r="Y158" i="4"/>
  <c r="Q158" i="4"/>
  <c r="M158" i="4"/>
  <c r="AG150" i="4"/>
  <c r="AK150" i="4"/>
  <c r="AC150" i="4"/>
  <c r="U150" i="4"/>
  <c r="Y150" i="4"/>
  <c r="M150" i="4"/>
  <c r="Q150" i="4"/>
  <c r="AG142" i="4"/>
  <c r="AC142" i="4"/>
  <c r="AK142" i="4"/>
  <c r="U142" i="4"/>
  <c r="Y142" i="4"/>
  <c r="Q142" i="4"/>
  <c r="M142" i="4"/>
  <c r="AG134" i="4"/>
  <c r="AK134" i="4"/>
  <c r="AC134" i="4"/>
  <c r="U134" i="4"/>
  <c r="Y134" i="4"/>
  <c r="Q134" i="4"/>
  <c r="M134" i="4"/>
  <c r="AG126" i="4"/>
  <c r="AC126" i="4"/>
  <c r="AK126" i="4"/>
  <c r="U126" i="4"/>
  <c r="Y126" i="4"/>
  <c r="Q126" i="4"/>
  <c r="M126" i="4"/>
  <c r="AG118" i="4"/>
  <c r="AK118" i="4"/>
  <c r="AC118" i="4"/>
  <c r="U118" i="4"/>
  <c r="Y118" i="4"/>
  <c r="Q118" i="4"/>
  <c r="M118" i="4"/>
  <c r="AG110" i="4"/>
  <c r="AC110" i="4"/>
  <c r="AK110" i="4"/>
  <c r="U110" i="4"/>
  <c r="Y110" i="4"/>
  <c r="Q110" i="4"/>
  <c r="M110" i="4"/>
  <c r="AG102" i="4"/>
  <c r="AK102" i="4"/>
  <c r="AC102" i="4"/>
  <c r="U102" i="4"/>
  <c r="Y102" i="4"/>
  <c r="Q102" i="4"/>
  <c r="M102" i="4"/>
  <c r="AG94" i="4"/>
  <c r="AC94" i="4"/>
  <c r="AK94" i="4"/>
  <c r="U94" i="4"/>
  <c r="Y94" i="4"/>
  <c r="Q94" i="4"/>
  <c r="M94" i="4"/>
  <c r="AG86" i="4"/>
  <c r="AK86" i="4"/>
  <c r="AC86" i="4"/>
  <c r="U86" i="4"/>
  <c r="Y86" i="4"/>
  <c r="Q86" i="4"/>
  <c r="M86" i="4"/>
  <c r="AG78" i="4"/>
  <c r="AC78" i="4"/>
  <c r="AK78" i="4"/>
  <c r="U78" i="4"/>
  <c r="Y78" i="4"/>
  <c r="Q78" i="4"/>
  <c r="M78" i="4"/>
  <c r="AG70" i="4"/>
  <c r="AK70" i="4"/>
  <c r="AC70" i="4"/>
  <c r="U70" i="4"/>
  <c r="Y70" i="4"/>
  <c r="Q70" i="4"/>
  <c r="I70" i="4"/>
  <c r="M70" i="4"/>
  <c r="AG62" i="4"/>
  <c r="AC62" i="4"/>
  <c r="AK62" i="4"/>
  <c r="U62" i="4"/>
  <c r="Y62" i="4"/>
  <c r="Q62" i="4"/>
  <c r="I62" i="4"/>
  <c r="M62" i="4"/>
  <c r="AG54" i="4"/>
  <c r="AK54" i="4"/>
  <c r="AC54" i="4"/>
  <c r="U54" i="4"/>
  <c r="Y54" i="4"/>
  <c r="Q54" i="4"/>
  <c r="I54" i="4"/>
  <c r="M54" i="4"/>
  <c r="AG46" i="4"/>
  <c r="AC46" i="4"/>
  <c r="AK46" i="4"/>
  <c r="U46" i="4"/>
  <c r="Y46" i="4"/>
  <c r="Q46" i="4"/>
  <c r="M46" i="4"/>
  <c r="I46" i="4"/>
  <c r="AG38" i="4"/>
  <c r="AK38" i="4"/>
  <c r="AC38" i="4"/>
  <c r="U38" i="4"/>
  <c r="Y38" i="4"/>
  <c r="Q38" i="4"/>
  <c r="I38" i="4"/>
  <c r="M38" i="4"/>
  <c r="AG30" i="4"/>
  <c r="AC30" i="4"/>
  <c r="AK30" i="4"/>
  <c r="U30" i="4"/>
  <c r="Y30" i="4"/>
  <c r="Q30" i="4"/>
  <c r="I30" i="4"/>
  <c r="M30" i="4"/>
  <c r="AG22" i="4"/>
  <c r="AK22" i="4"/>
  <c r="AC22" i="4"/>
  <c r="U22" i="4"/>
  <c r="Y22" i="4"/>
  <c r="Q22" i="4"/>
  <c r="I22" i="4"/>
  <c r="M22" i="4"/>
  <c r="AG14" i="4"/>
  <c r="AK14" i="4"/>
  <c r="U14" i="4"/>
  <c r="AC14" i="4"/>
  <c r="Q14" i="4"/>
  <c r="M14" i="4"/>
  <c r="I14" i="4"/>
  <c r="AL6" i="4"/>
  <c r="AH6" i="4"/>
  <c r="Z6" i="4"/>
  <c r="AD6" i="4"/>
  <c r="V6" i="4"/>
  <c r="J6" i="4"/>
  <c r="R6" i="4"/>
  <c r="AH160" i="4"/>
  <c r="AL160" i="4"/>
  <c r="AD160" i="4"/>
  <c r="Z160" i="4"/>
  <c r="R160" i="4"/>
  <c r="V160" i="4"/>
  <c r="J160" i="4"/>
  <c r="N160" i="4"/>
  <c r="AH152" i="4"/>
  <c r="AL152" i="4"/>
  <c r="Z152" i="4"/>
  <c r="AD152" i="4"/>
  <c r="R152" i="4"/>
  <c r="V152" i="4"/>
  <c r="J152" i="4"/>
  <c r="N152" i="4"/>
  <c r="AH144" i="4"/>
  <c r="AL144" i="4"/>
  <c r="AD144" i="4"/>
  <c r="Z144" i="4"/>
  <c r="V144" i="4"/>
  <c r="R144" i="4"/>
  <c r="J144" i="4"/>
  <c r="N144" i="4"/>
  <c r="AH136" i="4"/>
  <c r="AL136" i="4"/>
  <c r="Z136" i="4"/>
  <c r="AD136" i="4"/>
  <c r="V136" i="4"/>
  <c r="R136" i="4"/>
  <c r="J136" i="4"/>
  <c r="N136" i="4"/>
  <c r="AH128" i="4"/>
  <c r="AL128" i="4"/>
  <c r="AD128" i="4"/>
  <c r="Z128" i="4"/>
  <c r="V128" i="4"/>
  <c r="R128" i="4"/>
  <c r="J128" i="4"/>
  <c r="N128" i="4"/>
  <c r="AH120" i="4"/>
  <c r="AL120" i="4"/>
  <c r="Z120" i="4"/>
  <c r="AD120" i="4"/>
  <c r="V120" i="4"/>
  <c r="R120" i="4"/>
  <c r="J120" i="4"/>
  <c r="N120" i="4"/>
  <c r="AH112" i="4"/>
  <c r="AL112" i="4"/>
  <c r="AD112" i="4"/>
  <c r="Z112" i="4"/>
  <c r="V112" i="4"/>
  <c r="R112" i="4"/>
  <c r="J112" i="4"/>
  <c r="N112" i="4"/>
  <c r="AH104" i="4"/>
  <c r="AL104" i="4"/>
  <c r="Z104" i="4"/>
  <c r="AD104" i="4"/>
  <c r="V104" i="4"/>
  <c r="R104" i="4"/>
  <c r="J104" i="4"/>
  <c r="N104" i="4"/>
  <c r="AH96" i="4"/>
  <c r="AL96" i="4"/>
  <c r="AD96" i="4"/>
  <c r="Z96" i="4"/>
  <c r="V96" i="4"/>
  <c r="R96" i="4"/>
  <c r="N96" i="4"/>
  <c r="J96" i="4"/>
  <c r="AH88" i="4"/>
  <c r="AL88" i="4"/>
  <c r="Z88" i="4"/>
  <c r="AD88" i="4"/>
  <c r="V88" i="4"/>
  <c r="R88" i="4"/>
  <c r="J88" i="4"/>
  <c r="N88" i="4"/>
  <c r="AH80" i="4"/>
  <c r="AL80" i="4"/>
  <c r="Z80" i="4"/>
  <c r="AD80" i="4"/>
  <c r="V80" i="4"/>
  <c r="R80" i="4"/>
  <c r="J80" i="4"/>
  <c r="N80" i="4"/>
  <c r="AH72" i="4"/>
  <c r="AL72" i="4"/>
  <c r="Z72" i="4"/>
  <c r="AD72" i="4"/>
  <c r="V72" i="4"/>
  <c r="R72" i="4"/>
  <c r="J72" i="4"/>
  <c r="N72" i="4"/>
  <c r="AH64" i="4"/>
  <c r="AL64" i="4"/>
  <c r="Z64" i="4"/>
  <c r="AD64" i="4"/>
  <c r="V64" i="4"/>
  <c r="R64" i="4"/>
  <c r="N64" i="4"/>
  <c r="J64" i="4"/>
  <c r="AH56" i="4"/>
  <c r="AL56" i="4"/>
  <c r="Z56" i="4"/>
  <c r="AD56" i="4"/>
  <c r="V56" i="4"/>
  <c r="R56" i="4"/>
  <c r="J56" i="4"/>
  <c r="N56" i="4"/>
  <c r="AH48" i="4"/>
  <c r="AL48" i="4"/>
  <c r="Z48" i="4"/>
  <c r="AD48" i="4"/>
  <c r="V48" i="4"/>
  <c r="R48" i="4"/>
  <c r="J48" i="4"/>
  <c r="N48" i="4"/>
  <c r="AH40" i="4"/>
  <c r="AL40" i="4"/>
  <c r="Z40" i="4"/>
  <c r="AD40" i="4"/>
  <c r="V40" i="4"/>
  <c r="R40" i="4"/>
  <c r="J40" i="4"/>
  <c r="N40" i="4"/>
  <c r="AH32" i="4"/>
  <c r="AL32" i="4"/>
  <c r="Z32" i="4"/>
  <c r="AD32" i="4"/>
  <c r="V32" i="4"/>
  <c r="R32" i="4"/>
  <c r="N32" i="4"/>
  <c r="J32" i="4"/>
  <c r="AH24" i="4"/>
  <c r="AL24" i="4"/>
  <c r="Z24" i="4"/>
  <c r="AD24" i="4"/>
  <c r="V24" i="4"/>
  <c r="R24" i="4"/>
  <c r="J24" i="4"/>
  <c r="N24" i="4"/>
  <c r="AH16" i="4"/>
  <c r="AL16" i="4"/>
  <c r="AD16" i="4"/>
  <c r="Z16" i="4"/>
  <c r="R16" i="4"/>
  <c r="V16" i="4"/>
  <c r="J16" i="4"/>
  <c r="N16" i="4"/>
  <c r="AH8" i="4"/>
  <c r="AL8" i="4"/>
  <c r="AD8" i="4"/>
  <c r="Z8" i="4"/>
  <c r="R8" i="4"/>
  <c r="V8" i="4"/>
  <c r="J8" i="4"/>
  <c r="N8" i="4"/>
  <c r="I166" i="4"/>
  <c r="I158" i="4"/>
  <c r="I150" i="4"/>
  <c r="I142" i="4"/>
  <c r="I134" i="4"/>
  <c r="I126" i="4"/>
  <c r="I118" i="4"/>
  <c r="I110" i="4"/>
  <c r="I102" i="4"/>
  <c r="I94" i="4"/>
  <c r="I86" i="4"/>
  <c r="I78" i="4"/>
  <c r="M8" i="4"/>
  <c r="Q151" i="4"/>
  <c r="R34" i="4"/>
  <c r="AK120" i="4"/>
  <c r="AG120" i="4"/>
  <c r="Y120" i="4"/>
  <c r="AC120" i="4"/>
  <c r="U120" i="4"/>
  <c r="Q120" i="4"/>
  <c r="AK56" i="4"/>
  <c r="AG56" i="4"/>
  <c r="Y56" i="4"/>
  <c r="AC56" i="4"/>
  <c r="U56" i="4"/>
  <c r="Q56" i="4"/>
  <c r="M56" i="4"/>
  <c r="AL162" i="4"/>
  <c r="AH162" i="4"/>
  <c r="AD162" i="4"/>
  <c r="V162" i="4"/>
  <c r="Z162" i="4"/>
  <c r="R162" i="4"/>
  <c r="N162" i="4"/>
  <c r="J162" i="4"/>
  <c r="AL58" i="4"/>
  <c r="AH58" i="4"/>
  <c r="AD58" i="4"/>
  <c r="V58" i="4"/>
  <c r="Z58" i="4"/>
  <c r="N58" i="4"/>
  <c r="R58" i="4"/>
  <c r="J58" i="4"/>
  <c r="AG165" i="4"/>
  <c r="AK165" i="4"/>
  <c r="AC165" i="4"/>
  <c r="Y165" i="4"/>
  <c r="U165" i="4"/>
  <c r="Q165" i="4"/>
  <c r="AG157" i="4"/>
  <c r="AK157" i="4"/>
  <c r="AC157" i="4"/>
  <c r="Y157" i="4"/>
  <c r="U157" i="4"/>
  <c r="Q157" i="4"/>
  <c r="AG149" i="4"/>
  <c r="AK149" i="4"/>
  <c r="AC149" i="4"/>
  <c r="Y149" i="4"/>
  <c r="U149" i="4"/>
  <c r="Q149" i="4"/>
  <c r="AG141" i="4"/>
  <c r="AK141" i="4"/>
  <c r="AC141" i="4"/>
  <c r="Y141" i="4"/>
  <c r="U141" i="4"/>
  <c r="Q141" i="4"/>
  <c r="AG133" i="4"/>
  <c r="AK133" i="4"/>
  <c r="AC133" i="4"/>
  <c r="Y133" i="4"/>
  <c r="Q133" i="4"/>
  <c r="U133" i="4"/>
  <c r="AG125" i="4"/>
  <c r="AK125" i="4"/>
  <c r="AC125" i="4"/>
  <c r="Y125" i="4"/>
  <c r="U125" i="4"/>
  <c r="Q125" i="4"/>
  <c r="AG117" i="4"/>
  <c r="AK117" i="4"/>
  <c r="AC117" i="4"/>
  <c r="Y117" i="4"/>
  <c r="Q117" i="4"/>
  <c r="U117" i="4"/>
  <c r="AG109" i="4"/>
  <c r="AK109" i="4"/>
  <c r="AC109" i="4"/>
  <c r="Y109" i="4"/>
  <c r="U109" i="4"/>
  <c r="Q109" i="4"/>
  <c r="AG101" i="4"/>
  <c r="AK101" i="4"/>
  <c r="AC101" i="4"/>
  <c r="Y101" i="4"/>
  <c r="Q101" i="4"/>
  <c r="U101" i="4"/>
  <c r="M101" i="4"/>
  <c r="AG93" i="4"/>
  <c r="AK93" i="4"/>
  <c r="AC93" i="4"/>
  <c r="Y93" i="4"/>
  <c r="U93" i="4"/>
  <c r="Q93" i="4"/>
  <c r="M93" i="4"/>
  <c r="AG85" i="4"/>
  <c r="AK85" i="4"/>
  <c r="AC85" i="4"/>
  <c r="Y85" i="4"/>
  <c r="Q85" i="4"/>
  <c r="M85" i="4"/>
  <c r="U85" i="4"/>
  <c r="AG77" i="4"/>
  <c r="AK77" i="4"/>
  <c r="AC77" i="4"/>
  <c r="Y77" i="4"/>
  <c r="U77" i="4"/>
  <c r="Q77" i="4"/>
  <c r="M77" i="4"/>
  <c r="AG69" i="4"/>
  <c r="AK69" i="4"/>
  <c r="AC69" i="4"/>
  <c r="Y69" i="4"/>
  <c r="Q69" i="4"/>
  <c r="M69" i="4"/>
  <c r="U69" i="4"/>
  <c r="AG61" i="4"/>
  <c r="AK61" i="4"/>
  <c r="AC61" i="4"/>
  <c r="Y61" i="4"/>
  <c r="U61" i="4"/>
  <c r="Q61" i="4"/>
  <c r="M61" i="4"/>
  <c r="AG53" i="4"/>
  <c r="AK53" i="4"/>
  <c r="AC53" i="4"/>
  <c r="Y53" i="4"/>
  <c r="Q53" i="4"/>
  <c r="U53" i="4"/>
  <c r="M53" i="4"/>
  <c r="AG45" i="4"/>
  <c r="AK45" i="4"/>
  <c r="AC45" i="4"/>
  <c r="Y45" i="4"/>
  <c r="U45" i="4"/>
  <c r="Q45" i="4"/>
  <c r="M45" i="4"/>
  <c r="AG37" i="4"/>
  <c r="AK37" i="4"/>
  <c r="AC37" i="4"/>
  <c r="Y37" i="4"/>
  <c r="Q37" i="4"/>
  <c r="U37" i="4"/>
  <c r="M37" i="4"/>
  <c r="AG29" i="4"/>
  <c r="AK29" i="4"/>
  <c r="AC29" i="4"/>
  <c r="Y29" i="4"/>
  <c r="U29" i="4"/>
  <c r="Q29" i="4"/>
  <c r="M29" i="4"/>
  <c r="AG21" i="4"/>
  <c r="AK21" i="4"/>
  <c r="AC21" i="4"/>
  <c r="Y21" i="4"/>
  <c r="Q21" i="4"/>
  <c r="M21" i="4"/>
  <c r="U21" i="4"/>
  <c r="AG13" i="4"/>
  <c r="AK13" i="4"/>
  <c r="AC13" i="4"/>
  <c r="Y13" i="4"/>
  <c r="Q13" i="4"/>
  <c r="U13" i="4"/>
  <c r="M13" i="4"/>
  <c r="AL167" i="4"/>
  <c r="AH167" i="4"/>
  <c r="AD167" i="4"/>
  <c r="V167" i="4"/>
  <c r="Z167" i="4"/>
  <c r="R167" i="4"/>
  <c r="N167" i="4"/>
  <c r="AL159" i="4"/>
  <c r="AH159" i="4"/>
  <c r="AD159" i="4"/>
  <c r="V159" i="4"/>
  <c r="Z159" i="4"/>
  <c r="R159" i="4"/>
  <c r="N159" i="4"/>
  <c r="AL151" i="4"/>
  <c r="AH151" i="4"/>
  <c r="AD151" i="4"/>
  <c r="V151" i="4"/>
  <c r="Z151" i="4"/>
  <c r="R151" i="4"/>
  <c r="N151" i="4"/>
  <c r="AL143" i="4"/>
  <c r="AH143" i="4"/>
  <c r="AD143" i="4"/>
  <c r="V143" i="4"/>
  <c r="R143" i="4"/>
  <c r="Z143" i="4"/>
  <c r="N143" i="4"/>
  <c r="AL135" i="4"/>
  <c r="AH135" i="4"/>
  <c r="AD135" i="4"/>
  <c r="V135" i="4"/>
  <c r="Z135" i="4"/>
  <c r="R135" i="4"/>
  <c r="N135" i="4"/>
  <c r="AL127" i="4"/>
  <c r="AH127" i="4"/>
  <c r="AD127" i="4"/>
  <c r="V127" i="4"/>
  <c r="R127" i="4"/>
  <c r="Z127" i="4"/>
  <c r="N127" i="4"/>
  <c r="AL119" i="4"/>
  <c r="AH119" i="4"/>
  <c r="AD119" i="4"/>
  <c r="Z119" i="4"/>
  <c r="V119" i="4"/>
  <c r="R119" i="4"/>
  <c r="N119" i="4"/>
  <c r="AL111" i="4"/>
  <c r="AH111" i="4"/>
  <c r="AD111" i="4"/>
  <c r="Z111" i="4"/>
  <c r="V111" i="4"/>
  <c r="R111" i="4"/>
  <c r="N111" i="4"/>
  <c r="AL103" i="4"/>
  <c r="AH103" i="4"/>
  <c r="AD103" i="4"/>
  <c r="V103" i="4"/>
  <c r="R103" i="4"/>
  <c r="Z103" i="4"/>
  <c r="N103" i="4"/>
  <c r="AL95" i="4"/>
  <c r="AH95" i="4"/>
  <c r="AD95" i="4"/>
  <c r="Z95" i="4"/>
  <c r="V95" i="4"/>
  <c r="R95" i="4"/>
  <c r="N95" i="4"/>
  <c r="AL87" i="4"/>
  <c r="AH87" i="4"/>
  <c r="AD87" i="4"/>
  <c r="V87" i="4"/>
  <c r="R87" i="4"/>
  <c r="Z87" i="4"/>
  <c r="N87" i="4"/>
  <c r="AL79" i="4"/>
  <c r="AH79" i="4"/>
  <c r="AD79" i="4"/>
  <c r="V79" i="4"/>
  <c r="R79" i="4"/>
  <c r="Z79" i="4"/>
  <c r="N79" i="4"/>
  <c r="AL71" i="4"/>
  <c r="AH71" i="4"/>
  <c r="AD71" i="4"/>
  <c r="V71" i="4"/>
  <c r="Z71" i="4"/>
  <c r="R71" i="4"/>
  <c r="N71" i="4"/>
  <c r="AL63" i="4"/>
  <c r="AH63" i="4"/>
  <c r="AD63" i="4"/>
  <c r="V63" i="4"/>
  <c r="R63" i="4"/>
  <c r="Z63" i="4"/>
  <c r="N63" i="4"/>
  <c r="AL55" i="4"/>
  <c r="AH55" i="4"/>
  <c r="AD55" i="4"/>
  <c r="V55" i="4"/>
  <c r="R55" i="4"/>
  <c r="Z55" i="4"/>
  <c r="N55" i="4"/>
  <c r="AL47" i="4"/>
  <c r="Z47" i="4"/>
  <c r="AH47" i="4"/>
  <c r="AD47" i="4"/>
  <c r="V47" i="4"/>
  <c r="R47" i="4"/>
  <c r="N47" i="4"/>
  <c r="AL39" i="4"/>
  <c r="AH39" i="4"/>
  <c r="Z39" i="4"/>
  <c r="AD39" i="4"/>
  <c r="V39" i="4"/>
  <c r="R39" i="4"/>
  <c r="N39" i="4"/>
  <c r="AL31" i="4"/>
  <c r="Z31" i="4"/>
  <c r="AH31" i="4"/>
  <c r="AD31" i="4"/>
  <c r="V31" i="4"/>
  <c r="R31" i="4"/>
  <c r="N31" i="4"/>
  <c r="AL23" i="4"/>
  <c r="AH23" i="4"/>
  <c r="Z23" i="4"/>
  <c r="AD23" i="4"/>
  <c r="V23" i="4"/>
  <c r="R23" i="4"/>
  <c r="N23" i="4"/>
  <c r="AL15" i="4"/>
  <c r="AD15" i="4"/>
  <c r="Z15" i="4"/>
  <c r="AH15" i="4"/>
  <c r="V15" i="4"/>
  <c r="N15" i="4"/>
  <c r="AL7" i="4"/>
  <c r="AD7" i="4"/>
  <c r="AH7" i="4"/>
  <c r="Z7" i="4"/>
  <c r="V7" i="4"/>
  <c r="R7" i="4"/>
  <c r="N7" i="4"/>
  <c r="I165" i="4"/>
  <c r="I157" i="4"/>
  <c r="I149" i="4"/>
  <c r="I141" i="4"/>
  <c r="I133" i="4"/>
  <c r="I125" i="4"/>
  <c r="I117" i="4"/>
  <c r="I109" i="4"/>
  <c r="I101" i="4"/>
  <c r="I93" i="4"/>
  <c r="I85" i="4"/>
  <c r="I77" i="4"/>
  <c r="I29" i="4"/>
  <c r="J119" i="4"/>
  <c r="J87" i="4"/>
  <c r="J55" i="4"/>
  <c r="J23" i="4"/>
  <c r="M161" i="4"/>
  <c r="M23" i="4"/>
  <c r="AK144" i="4"/>
  <c r="Y144" i="4"/>
  <c r="U144" i="4"/>
  <c r="AG144" i="4"/>
  <c r="Q144" i="4"/>
  <c r="AC144" i="4"/>
  <c r="AK88" i="4"/>
  <c r="AG88" i="4"/>
  <c r="Y88" i="4"/>
  <c r="AC88" i="4"/>
  <c r="U88" i="4"/>
  <c r="Q88" i="4"/>
  <c r="M88" i="4"/>
  <c r="AK48" i="4"/>
  <c r="Y48" i="4"/>
  <c r="AG48" i="4"/>
  <c r="U48" i="4"/>
  <c r="Q48" i="4"/>
  <c r="I48" i="4"/>
  <c r="AC48" i="4"/>
  <c r="M48" i="4"/>
  <c r="AL146" i="4"/>
  <c r="AH146" i="4"/>
  <c r="AD146" i="4"/>
  <c r="V146" i="4"/>
  <c r="Z146" i="4"/>
  <c r="R146" i="4"/>
  <c r="N146" i="4"/>
  <c r="J146" i="4"/>
  <c r="AL122" i="4"/>
  <c r="AH122" i="4"/>
  <c r="AD122" i="4"/>
  <c r="V122" i="4"/>
  <c r="Z122" i="4"/>
  <c r="R122" i="4"/>
  <c r="N122" i="4"/>
  <c r="J122" i="4"/>
  <c r="AL74" i="4"/>
  <c r="AH74" i="4"/>
  <c r="AD74" i="4"/>
  <c r="V74" i="4"/>
  <c r="Z74" i="4"/>
  <c r="N74" i="4"/>
  <c r="R74" i="4"/>
  <c r="J74" i="4"/>
  <c r="AK164" i="4"/>
  <c r="AG164" i="4"/>
  <c r="Y164" i="4"/>
  <c r="AC164" i="4"/>
  <c r="U164" i="4"/>
  <c r="Q164" i="4"/>
  <c r="AK156" i="4"/>
  <c r="AG156" i="4"/>
  <c r="Y156" i="4"/>
  <c r="AC156" i="4"/>
  <c r="U156" i="4"/>
  <c r="AK148" i="4"/>
  <c r="AG148" i="4"/>
  <c r="Y148" i="4"/>
  <c r="AC148" i="4"/>
  <c r="Q148" i="4"/>
  <c r="U148" i="4"/>
  <c r="AK140" i="4"/>
  <c r="AG140" i="4"/>
  <c r="Y140" i="4"/>
  <c r="U140" i="4"/>
  <c r="AC140" i="4"/>
  <c r="Q140" i="4"/>
  <c r="AK132" i="4"/>
  <c r="AG132" i="4"/>
  <c r="Y132" i="4"/>
  <c r="AC132" i="4"/>
  <c r="U132" i="4"/>
  <c r="Q132" i="4"/>
  <c r="AK124" i="4"/>
  <c r="AG124" i="4"/>
  <c r="Y124" i="4"/>
  <c r="U124" i="4"/>
  <c r="AC124" i="4"/>
  <c r="Q124" i="4"/>
  <c r="AK116" i="4"/>
  <c r="AG116" i="4"/>
  <c r="AC116" i="4"/>
  <c r="Y116" i="4"/>
  <c r="U116" i="4"/>
  <c r="Q116" i="4"/>
  <c r="AK108" i="4"/>
  <c r="AG108" i="4"/>
  <c r="U108" i="4"/>
  <c r="AC108" i="4"/>
  <c r="Q108" i="4"/>
  <c r="Y108" i="4"/>
  <c r="AK100" i="4"/>
  <c r="AG100" i="4"/>
  <c r="AC100" i="4"/>
  <c r="Y100" i="4"/>
  <c r="U100" i="4"/>
  <c r="Q100" i="4"/>
  <c r="M100" i="4"/>
  <c r="AK92" i="4"/>
  <c r="AG92" i="4"/>
  <c r="U92" i="4"/>
  <c r="AC92" i="4"/>
  <c r="Q92" i="4"/>
  <c r="Y92" i="4"/>
  <c r="M92" i="4"/>
  <c r="AK84" i="4"/>
  <c r="AG84" i="4"/>
  <c r="Y84" i="4"/>
  <c r="AC84" i="4"/>
  <c r="U84" i="4"/>
  <c r="Q84" i="4"/>
  <c r="M84" i="4"/>
  <c r="AK76" i="4"/>
  <c r="Y76" i="4"/>
  <c r="AG76" i="4"/>
  <c r="U76" i="4"/>
  <c r="AC76" i="4"/>
  <c r="Q76" i="4"/>
  <c r="M76" i="4"/>
  <c r="AK68" i="4"/>
  <c r="AG68" i="4"/>
  <c r="Y68" i="4"/>
  <c r="AC68" i="4"/>
  <c r="U68" i="4"/>
  <c r="Q68" i="4"/>
  <c r="M68" i="4"/>
  <c r="AK60" i="4"/>
  <c r="Y60" i="4"/>
  <c r="AG60" i="4"/>
  <c r="U60" i="4"/>
  <c r="AC60" i="4"/>
  <c r="Q60" i="4"/>
  <c r="M60" i="4"/>
  <c r="AK52" i="4"/>
  <c r="AG52" i="4"/>
  <c r="Y52" i="4"/>
  <c r="AC52" i="4"/>
  <c r="U52" i="4"/>
  <c r="Q52" i="4"/>
  <c r="M52" i="4"/>
  <c r="AK44" i="4"/>
  <c r="Y44" i="4"/>
  <c r="AG44" i="4"/>
  <c r="U44" i="4"/>
  <c r="AC44" i="4"/>
  <c r="Q44" i="4"/>
  <c r="M44" i="4"/>
  <c r="AK36" i="4"/>
  <c r="AG36" i="4"/>
  <c r="Y36" i="4"/>
  <c r="AC36" i="4"/>
  <c r="U36" i="4"/>
  <c r="Q36" i="4"/>
  <c r="M36" i="4"/>
  <c r="AK28" i="4"/>
  <c r="Y28" i="4"/>
  <c r="AG28" i="4"/>
  <c r="U28" i="4"/>
  <c r="AC28" i="4"/>
  <c r="Q28" i="4"/>
  <c r="M28" i="4"/>
  <c r="AK20" i="4"/>
  <c r="AC20" i="4"/>
  <c r="AG20" i="4"/>
  <c r="Y20" i="4"/>
  <c r="U20" i="4"/>
  <c r="Q20" i="4"/>
  <c r="M20" i="4"/>
  <c r="AK12" i="4"/>
  <c r="AC12" i="4"/>
  <c r="Y12" i="4"/>
  <c r="AG12" i="4"/>
  <c r="Q12" i="4"/>
  <c r="U12" i="4"/>
  <c r="M12" i="4"/>
  <c r="AL166" i="4"/>
  <c r="AH166" i="4"/>
  <c r="AD166" i="4"/>
  <c r="V166" i="4"/>
  <c r="Z166" i="4"/>
  <c r="N166" i="4"/>
  <c r="AL158" i="4"/>
  <c r="AH158" i="4"/>
  <c r="AD158" i="4"/>
  <c r="V158" i="4"/>
  <c r="Z158" i="4"/>
  <c r="R158" i="4"/>
  <c r="N158" i="4"/>
  <c r="AL150" i="4"/>
  <c r="AH150" i="4"/>
  <c r="AD150" i="4"/>
  <c r="V150" i="4"/>
  <c r="Z150" i="4"/>
  <c r="N150" i="4"/>
  <c r="R150" i="4"/>
  <c r="AL142" i="4"/>
  <c r="AH142" i="4"/>
  <c r="AD142" i="4"/>
  <c r="V142" i="4"/>
  <c r="Z142" i="4"/>
  <c r="N142" i="4"/>
  <c r="R142" i="4"/>
  <c r="J142" i="4"/>
  <c r="AL134" i="4"/>
  <c r="AH134" i="4"/>
  <c r="AD134" i="4"/>
  <c r="V134" i="4"/>
  <c r="Z134" i="4"/>
  <c r="N134" i="4"/>
  <c r="J134" i="4"/>
  <c r="AL126" i="4"/>
  <c r="AH126" i="4"/>
  <c r="AD126" i="4"/>
  <c r="V126" i="4"/>
  <c r="Z126" i="4"/>
  <c r="N126" i="4"/>
  <c r="R126" i="4"/>
  <c r="J126" i="4"/>
  <c r="AL118" i="4"/>
  <c r="AH118" i="4"/>
  <c r="AD118" i="4"/>
  <c r="V118" i="4"/>
  <c r="N118" i="4"/>
  <c r="Z118" i="4"/>
  <c r="J118" i="4"/>
  <c r="AL110" i="4"/>
  <c r="AH110" i="4"/>
  <c r="AD110" i="4"/>
  <c r="V110" i="4"/>
  <c r="Z110" i="4"/>
  <c r="N110" i="4"/>
  <c r="R110" i="4"/>
  <c r="J110" i="4"/>
  <c r="AL102" i="4"/>
  <c r="AH102" i="4"/>
  <c r="AD102" i="4"/>
  <c r="V102" i="4"/>
  <c r="Z102" i="4"/>
  <c r="N102" i="4"/>
  <c r="J102" i="4"/>
  <c r="AL94" i="4"/>
  <c r="AH94" i="4"/>
  <c r="AD94" i="4"/>
  <c r="V94" i="4"/>
  <c r="Z94" i="4"/>
  <c r="N94" i="4"/>
  <c r="R94" i="4"/>
  <c r="J94" i="4"/>
  <c r="AL86" i="4"/>
  <c r="AH86" i="4"/>
  <c r="AD86" i="4"/>
  <c r="V86" i="4"/>
  <c r="N86" i="4"/>
  <c r="Z86" i="4"/>
  <c r="J86" i="4"/>
  <c r="AL78" i="4"/>
  <c r="AH78" i="4"/>
  <c r="AD78" i="4"/>
  <c r="V78" i="4"/>
  <c r="Z78" i="4"/>
  <c r="N78" i="4"/>
  <c r="R78" i="4"/>
  <c r="J78" i="4"/>
  <c r="AL70" i="4"/>
  <c r="AH70" i="4"/>
  <c r="AD70" i="4"/>
  <c r="V70" i="4"/>
  <c r="N70" i="4"/>
  <c r="Z70" i="4"/>
  <c r="J70" i="4"/>
  <c r="AL62" i="4"/>
  <c r="AH62" i="4"/>
  <c r="AD62" i="4"/>
  <c r="V62" i="4"/>
  <c r="N62" i="4"/>
  <c r="Z62" i="4"/>
  <c r="R62" i="4"/>
  <c r="J62" i="4"/>
  <c r="AL54" i="4"/>
  <c r="AH54" i="4"/>
  <c r="AD54" i="4"/>
  <c r="V54" i="4"/>
  <c r="N54" i="4"/>
  <c r="Z54" i="4"/>
  <c r="J54" i="4"/>
  <c r="AL46" i="4"/>
  <c r="AH46" i="4"/>
  <c r="AD46" i="4"/>
  <c r="Z46" i="4"/>
  <c r="V46" i="4"/>
  <c r="N46" i="4"/>
  <c r="R46" i="4"/>
  <c r="J46" i="4"/>
  <c r="AL38" i="4"/>
  <c r="AH38" i="4"/>
  <c r="AD38" i="4"/>
  <c r="V38" i="4"/>
  <c r="Z38" i="4"/>
  <c r="N38" i="4"/>
  <c r="J38" i="4"/>
  <c r="AL30" i="4"/>
  <c r="AH30" i="4"/>
  <c r="AD30" i="4"/>
  <c r="Z30" i="4"/>
  <c r="V30" i="4"/>
  <c r="N30" i="4"/>
  <c r="R30" i="4"/>
  <c r="J30" i="4"/>
  <c r="AL22" i="4"/>
  <c r="AH22" i="4"/>
  <c r="AD22" i="4"/>
  <c r="V22" i="4"/>
  <c r="Z22" i="4"/>
  <c r="N22" i="4"/>
  <c r="J22" i="4"/>
  <c r="AL14" i="4"/>
  <c r="AD14" i="4"/>
  <c r="AH14" i="4"/>
  <c r="Z14" i="4"/>
  <c r="V14" i="4"/>
  <c r="N14" i="4"/>
  <c r="R14" i="4"/>
  <c r="J14" i="4"/>
  <c r="I164" i="4"/>
  <c r="I156" i="4"/>
  <c r="I148" i="4"/>
  <c r="I140" i="4"/>
  <c r="I132" i="4"/>
  <c r="I124" i="4"/>
  <c r="I116" i="4"/>
  <c r="I108" i="4"/>
  <c r="I100" i="4"/>
  <c r="I92" i="4"/>
  <c r="I84" i="4"/>
  <c r="I76" i="4"/>
  <c r="I28" i="4"/>
  <c r="M144" i="4"/>
  <c r="M128" i="4"/>
  <c r="M112" i="4"/>
  <c r="M40" i="4"/>
  <c r="Q143" i="4"/>
  <c r="R82" i="4"/>
  <c r="AK160" i="4"/>
  <c r="Y160" i="4"/>
  <c r="AG160" i="4"/>
  <c r="U160" i="4"/>
  <c r="AC160" i="4"/>
  <c r="Q160" i="4"/>
  <c r="AK104" i="4"/>
  <c r="AG104" i="4"/>
  <c r="Y104" i="4"/>
  <c r="AC104" i="4"/>
  <c r="U104" i="4"/>
  <c r="Q104" i="4"/>
  <c r="AL98" i="4"/>
  <c r="AH98" i="4"/>
  <c r="AD98" i="4"/>
  <c r="Z98" i="4"/>
  <c r="V98" i="4"/>
  <c r="N98" i="4"/>
  <c r="J98" i="4"/>
  <c r="AK163" i="4"/>
  <c r="AG163" i="4"/>
  <c r="AC163" i="4"/>
  <c r="U163" i="4"/>
  <c r="Y163" i="4"/>
  <c r="Q163" i="4"/>
  <c r="M163" i="4"/>
  <c r="AK155" i="4"/>
  <c r="AG155" i="4"/>
  <c r="AC155" i="4"/>
  <c r="U155" i="4"/>
  <c r="Y155" i="4"/>
  <c r="Q155" i="4"/>
  <c r="M155" i="4"/>
  <c r="AK147" i="4"/>
  <c r="AG147" i="4"/>
  <c r="AC147" i="4"/>
  <c r="U147" i="4"/>
  <c r="Y147" i="4"/>
  <c r="Q147" i="4"/>
  <c r="M147" i="4"/>
  <c r="AK139" i="4"/>
  <c r="AG139" i="4"/>
  <c r="AC139" i="4"/>
  <c r="U139" i="4"/>
  <c r="Y139" i="4"/>
  <c r="Q139" i="4"/>
  <c r="M139" i="4"/>
  <c r="AK131" i="4"/>
  <c r="AG131" i="4"/>
  <c r="AC131" i="4"/>
  <c r="U131" i="4"/>
  <c r="Y131" i="4"/>
  <c r="M131" i="4"/>
  <c r="Q131" i="4"/>
  <c r="AK123" i="4"/>
  <c r="AG123" i="4"/>
  <c r="AC123" i="4"/>
  <c r="U123" i="4"/>
  <c r="Y123" i="4"/>
  <c r="Q123" i="4"/>
  <c r="M123" i="4"/>
  <c r="AK115" i="4"/>
  <c r="AG115" i="4"/>
  <c r="Y115" i="4"/>
  <c r="AC115" i="4"/>
  <c r="U115" i="4"/>
  <c r="M115" i="4"/>
  <c r="Q115" i="4"/>
  <c r="AK107" i="4"/>
  <c r="AG107" i="4"/>
  <c r="Y107" i="4"/>
  <c r="AC107" i="4"/>
  <c r="U107" i="4"/>
  <c r="Q107" i="4"/>
  <c r="M107" i="4"/>
  <c r="AK99" i="4"/>
  <c r="AG99" i="4"/>
  <c r="Y99" i="4"/>
  <c r="AC99" i="4"/>
  <c r="U99" i="4"/>
  <c r="M99" i="4"/>
  <c r="Q99" i="4"/>
  <c r="AK91" i="4"/>
  <c r="AG91" i="4"/>
  <c r="Y91" i="4"/>
  <c r="AC91" i="4"/>
  <c r="U91" i="4"/>
  <c r="Q91" i="4"/>
  <c r="M91" i="4"/>
  <c r="AK83" i="4"/>
  <c r="AG83" i="4"/>
  <c r="Y83" i="4"/>
  <c r="AC83" i="4"/>
  <c r="U83" i="4"/>
  <c r="M83" i="4"/>
  <c r="Q83" i="4"/>
  <c r="AK75" i="4"/>
  <c r="AG75" i="4"/>
  <c r="Y75" i="4"/>
  <c r="AC75" i="4"/>
  <c r="U75" i="4"/>
  <c r="Q75" i="4"/>
  <c r="M75" i="4"/>
  <c r="AK67" i="4"/>
  <c r="AG67" i="4"/>
  <c r="Y67" i="4"/>
  <c r="AC67" i="4"/>
  <c r="U67" i="4"/>
  <c r="M67" i="4"/>
  <c r="Q67" i="4"/>
  <c r="AK59" i="4"/>
  <c r="AG59" i="4"/>
  <c r="Y59" i="4"/>
  <c r="AC59" i="4"/>
  <c r="U59" i="4"/>
  <c r="Q59" i="4"/>
  <c r="M59" i="4"/>
  <c r="AK51" i="4"/>
  <c r="AG51" i="4"/>
  <c r="Y51" i="4"/>
  <c r="AC51" i="4"/>
  <c r="U51" i="4"/>
  <c r="M51" i="4"/>
  <c r="Q51" i="4"/>
  <c r="AK43" i="4"/>
  <c r="AG43" i="4"/>
  <c r="Y43" i="4"/>
  <c r="AC43" i="4"/>
  <c r="U43" i="4"/>
  <c r="Q43" i="4"/>
  <c r="M43" i="4"/>
  <c r="AK35" i="4"/>
  <c r="AG35" i="4"/>
  <c r="Y35" i="4"/>
  <c r="AC35" i="4"/>
  <c r="U35" i="4"/>
  <c r="M35" i="4"/>
  <c r="Q35" i="4"/>
  <c r="AK27" i="4"/>
  <c r="AG27" i="4"/>
  <c r="Y27" i="4"/>
  <c r="AC27" i="4"/>
  <c r="U27" i="4"/>
  <c r="Q27" i="4"/>
  <c r="M27" i="4"/>
  <c r="AK19" i="4"/>
  <c r="AC19" i="4"/>
  <c r="AG19" i="4"/>
  <c r="Y19" i="4"/>
  <c r="U19" i="4"/>
  <c r="Q19" i="4"/>
  <c r="M19" i="4"/>
  <c r="AK11" i="4"/>
  <c r="AC11" i="4"/>
  <c r="AG11" i="4"/>
  <c r="Y11" i="4"/>
  <c r="U11" i="4"/>
  <c r="Q11" i="4"/>
  <c r="M11" i="4"/>
  <c r="AH165" i="4"/>
  <c r="AD165" i="4"/>
  <c r="Z165" i="4"/>
  <c r="AL165" i="4"/>
  <c r="V165" i="4"/>
  <c r="N165" i="4"/>
  <c r="AH157" i="4"/>
  <c r="AD157" i="4"/>
  <c r="AL157" i="4"/>
  <c r="Z157" i="4"/>
  <c r="V157" i="4"/>
  <c r="N157" i="4"/>
  <c r="AH149" i="4"/>
  <c r="AD149" i="4"/>
  <c r="AL149" i="4"/>
  <c r="Z149" i="4"/>
  <c r="V149" i="4"/>
  <c r="N149" i="4"/>
  <c r="R149" i="4"/>
  <c r="AH141" i="4"/>
  <c r="AD141" i="4"/>
  <c r="AL141" i="4"/>
  <c r="Z141" i="4"/>
  <c r="V141" i="4"/>
  <c r="N141" i="4"/>
  <c r="R141" i="4"/>
  <c r="AH133" i="4"/>
  <c r="AD133" i="4"/>
  <c r="AL133" i="4"/>
  <c r="Z133" i="4"/>
  <c r="V133" i="4"/>
  <c r="R133" i="4"/>
  <c r="N133" i="4"/>
  <c r="AH125" i="4"/>
  <c r="AD125" i="4"/>
  <c r="AL125" i="4"/>
  <c r="Z125" i="4"/>
  <c r="V125" i="4"/>
  <c r="R125" i="4"/>
  <c r="N125" i="4"/>
  <c r="AH117" i="4"/>
  <c r="AD117" i="4"/>
  <c r="Z117" i="4"/>
  <c r="V117" i="4"/>
  <c r="AL117" i="4"/>
  <c r="R117" i="4"/>
  <c r="N117" i="4"/>
  <c r="AH109" i="4"/>
  <c r="AD109" i="4"/>
  <c r="AL109" i="4"/>
  <c r="Z109" i="4"/>
  <c r="V109" i="4"/>
  <c r="R109" i="4"/>
  <c r="N109" i="4"/>
  <c r="AH101" i="4"/>
  <c r="AD101" i="4"/>
  <c r="Z101" i="4"/>
  <c r="AL101" i="4"/>
  <c r="V101" i="4"/>
  <c r="R101" i="4"/>
  <c r="N101" i="4"/>
  <c r="AH93" i="4"/>
  <c r="AD93" i="4"/>
  <c r="AL93" i="4"/>
  <c r="Z93" i="4"/>
  <c r="V93" i="4"/>
  <c r="R93" i="4"/>
  <c r="N93" i="4"/>
  <c r="AH85" i="4"/>
  <c r="AD85" i="4"/>
  <c r="Z85" i="4"/>
  <c r="AL85" i="4"/>
  <c r="V85" i="4"/>
  <c r="R85" i="4"/>
  <c r="AH77" i="4"/>
  <c r="AD77" i="4"/>
  <c r="AL77" i="4"/>
  <c r="Z77" i="4"/>
  <c r="V77" i="4"/>
  <c r="R77" i="4"/>
  <c r="AH69" i="4"/>
  <c r="AD69" i="4"/>
  <c r="Z69" i="4"/>
  <c r="AL69" i="4"/>
  <c r="V69" i="4"/>
  <c r="R69" i="4"/>
  <c r="N69" i="4"/>
  <c r="AH61" i="4"/>
  <c r="AD61" i="4"/>
  <c r="AL61" i="4"/>
  <c r="Z61" i="4"/>
  <c r="V61" i="4"/>
  <c r="R61" i="4"/>
  <c r="N61" i="4"/>
  <c r="AH53" i="4"/>
  <c r="AD53" i="4"/>
  <c r="Z53" i="4"/>
  <c r="V53" i="4"/>
  <c r="AL53" i="4"/>
  <c r="R53" i="4"/>
  <c r="AH45" i="4"/>
  <c r="AD45" i="4"/>
  <c r="AL45" i="4"/>
  <c r="Z45" i="4"/>
  <c r="V45" i="4"/>
  <c r="R45" i="4"/>
  <c r="AH37" i="4"/>
  <c r="AD37" i="4"/>
  <c r="Z37" i="4"/>
  <c r="AL37" i="4"/>
  <c r="V37" i="4"/>
  <c r="R37" i="4"/>
  <c r="N37" i="4"/>
  <c r="AH29" i="4"/>
  <c r="AD29" i="4"/>
  <c r="AL29" i="4"/>
  <c r="Z29" i="4"/>
  <c r="V29" i="4"/>
  <c r="R29" i="4"/>
  <c r="N29" i="4"/>
  <c r="AH21" i="4"/>
  <c r="AD21" i="4"/>
  <c r="Z21" i="4"/>
  <c r="AL21" i="4"/>
  <c r="R21" i="4"/>
  <c r="V21" i="4"/>
  <c r="AH13" i="4"/>
  <c r="AL13" i="4"/>
  <c r="AD13" i="4"/>
  <c r="Z13" i="4"/>
  <c r="R13" i="4"/>
  <c r="V13" i="4"/>
  <c r="I163" i="4"/>
  <c r="I155" i="4"/>
  <c r="I147" i="4"/>
  <c r="I139" i="4"/>
  <c r="I131" i="4"/>
  <c r="I123" i="4"/>
  <c r="I115" i="4"/>
  <c r="I107" i="4"/>
  <c r="I99" i="4"/>
  <c r="I91" i="4"/>
  <c r="I83" i="4"/>
  <c r="I75" i="4"/>
  <c r="I61" i="4"/>
  <c r="I45" i="4"/>
  <c r="I27" i="4"/>
  <c r="J166" i="4"/>
  <c r="J143" i="4"/>
  <c r="J111" i="4"/>
  <c r="J79" i="4"/>
  <c r="J47" i="4"/>
  <c r="J15" i="4"/>
  <c r="M157" i="4"/>
  <c r="M141" i="4"/>
  <c r="M125" i="4"/>
  <c r="M109" i="4"/>
  <c r="M73" i="4"/>
  <c r="M55" i="4"/>
  <c r="R134" i="4"/>
  <c r="R70" i="4"/>
  <c r="V153" i="4"/>
  <c r="Y14" i="4"/>
  <c r="AK152" i="4"/>
  <c r="AG152" i="4"/>
  <c r="Y152" i="4"/>
  <c r="AC152" i="4"/>
  <c r="AC4" i="4" s="1"/>
  <c r="U152" i="4"/>
  <c r="Q152" i="4"/>
  <c r="AK96" i="4"/>
  <c r="Y96" i="4"/>
  <c r="U96" i="4"/>
  <c r="AG96" i="4"/>
  <c r="Q96" i="4"/>
  <c r="AC96" i="4"/>
  <c r="AL90" i="4"/>
  <c r="AH90" i="4"/>
  <c r="AD90" i="4"/>
  <c r="V90" i="4"/>
  <c r="Z90" i="4"/>
  <c r="N90" i="4"/>
  <c r="R90" i="4"/>
  <c r="J90" i="4"/>
  <c r="AG162" i="4"/>
  <c r="AC162" i="4"/>
  <c r="U162" i="4"/>
  <c r="AK162" i="4"/>
  <c r="Y162" i="4"/>
  <c r="M162" i="4"/>
  <c r="AG154" i="4"/>
  <c r="AK154" i="4"/>
  <c r="AC154" i="4"/>
  <c r="U154" i="4"/>
  <c r="Y154" i="4"/>
  <c r="Q154" i="4"/>
  <c r="M154" i="4"/>
  <c r="AG146" i="4"/>
  <c r="AC146" i="4"/>
  <c r="U146" i="4"/>
  <c r="AK146" i="4"/>
  <c r="Y146" i="4"/>
  <c r="M146" i="4"/>
  <c r="AG138" i="4"/>
  <c r="AK138" i="4"/>
  <c r="AC138" i="4"/>
  <c r="U138" i="4"/>
  <c r="Y138" i="4"/>
  <c r="Q138" i="4"/>
  <c r="M138" i="4"/>
  <c r="AG130" i="4"/>
  <c r="AC130" i="4"/>
  <c r="U130" i="4"/>
  <c r="Y130" i="4"/>
  <c r="AK130" i="4"/>
  <c r="Q130" i="4"/>
  <c r="M130" i="4"/>
  <c r="AG122" i="4"/>
  <c r="AK122" i="4"/>
  <c r="AC122" i="4"/>
  <c r="U122" i="4"/>
  <c r="Y122" i="4"/>
  <c r="Q122" i="4"/>
  <c r="M122" i="4"/>
  <c r="AG114" i="4"/>
  <c r="AC114" i="4"/>
  <c r="U114" i="4"/>
  <c r="AK114" i="4"/>
  <c r="Q114" i="4"/>
  <c r="M114" i="4"/>
  <c r="AG106" i="4"/>
  <c r="AK106" i="4"/>
  <c r="AC106" i="4"/>
  <c r="U106" i="4"/>
  <c r="Y106" i="4"/>
  <c r="Q106" i="4"/>
  <c r="M106" i="4"/>
  <c r="AG98" i="4"/>
  <c r="AC98" i="4"/>
  <c r="U98" i="4"/>
  <c r="AK98" i="4"/>
  <c r="Y98" i="4"/>
  <c r="Q98" i="4"/>
  <c r="M98" i="4"/>
  <c r="AG90" i="4"/>
  <c r="AK90" i="4"/>
  <c r="AC90" i="4"/>
  <c r="U90" i="4"/>
  <c r="Y90" i="4"/>
  <c r="Q90" i="4"/>
  <c r="AG82" i="4"/>
  <c r="AC82" i="4"/>
  <c r="U82" i="4"/>
  <c r="AK82" i="4"/>
  <c r="Y82" i="4"/>
  <c r="Q82" i="4"/>
  <c r="AG74" i="4"/>
  <c r="AK74" i="4"/>
  <c r="AC74" i="4"/>
  <c r="U74" i="4"/>
  <c r="Y74" i="4"/>
  <c r="Q74" i="4"/>
  <c r="M74" i="4"/>
  <c r="I74" i="4"/>
  <c r="AG66" i="4"/>
  <c r="AC66" i="4"/>
  <c r="U66" i="4"/>
  <c r="Y66" i="4"/>
  <c r="AK66" i="4"/>
  <c r="Q66" i="4"/>
  <c r="M66" i="4"/>
  <c r="I66" i="4"/>
  <c r="AG58" i="4"/>
  <c r="AK58" i="4"/>
  <c r="AC58" i="4"/>
  <c r="U58" i="4"/>
  <c r="Y58" i="4"/>
  <c r="Q58" i="4"/>
  <c r="I58" i="4"/>
  <c r="AG50" i="4"/>
  <c r="AC50" i="4"/>
  <c r="U50" i="4"/>
  <c r="Y50" i="4"/>
  <c r="AK50" i="4"/>
  <c r="Q50" i="4"/>
  <c r="I50" i="4"/>
  <c r="AG42" i="4"/>
  <c r="AK42" i="4"/>
  <c r="AC42" i="4"/>
  <c r="U42" i="4"/>
  <c r="Y42" i="4"/>
  <c r="Q42" i="4"/>
  <c r="M42" i="4"/>
  <c r="I42" i="4"/>
  <c r="AG34" i="4"/>
  <c r="AC34" i="4"/>
  <c r="U34" i="4"/>
  <c r="Y34" i="4"/>
  <c r="AK34" i="4"/>
  <c r="Q34" i="4"/>
  <c r="M34" i="4"/>
  <c r="I34" i="4"/>
  <c r="AG26" i="4"/>
  <c r="AK26" i="4"/>
  <c r="AC26" i="4"/>
  <c r="U26" i="4"/>
  <c r="Y26" i="4"/>
  <c r="Q26" i="4"/>
  <c r="I26" i="4"/>
  <c r="AG18" i="4"/>
  <c r="AC18" i="4"/>
  <c r="U18" i="4"/>
  <c r="AK18" i="4"/>
  <c r="Y18" i="4"/>
  <c r="I18" i="4"/>
  <c r="Q18" i="4"/>
  <c r="AG10" i="4"/>
  <c r="AK10" i="4"/>
  <c r="AC10" i="4"/>
  <c r="U10" i="4"/>
  <c r="Y10" i="4"/>
  <c r="M10" i="4"/>
  <c r="Q10" i="4"/>
  <c r="I10" i="4"/>
  <c r="AH164" i="4"/>
  <c r="AL164" i="4"/>
  <c r="Z164" i="4"/>
  <c r="AD164" i="4"/>
  <c r="V164" i="4"/>
  <c r="R164" i="4"/>
  <c r="J164" i="4"/>
  <c r="N164" i="4"/>
  <c r="AH156" i="4"/>
  <c r="AL156" i="4"/>
  <c r="Z156" i="4"/>
  <c r="V156" i="4"/>
  <c r="R156" i="4"/>
  <c r="AD156" i="4"/>
  <c r="J156" i="4"/>
  <c r="N156" i="4"/>
  <c r="AH148" i="4"/>
  <c r="AL148" i="4"/>
  <c r="Z148" i="4"/>
  <c r="AD148" i="4"/>
  <c r="V148" i="4"/>
  <c r="R148" i="4"/>
  <c r="J148" i="4"/>
  <c r="N148" i="4"/>
  <c r="AH140" i="4"/>
  <c r="AL140" i="4"/>
  <c r="Z140" i="4"/>
  <c r="V140" i="4"/>
  <c r="AD140" i="4"/>
  <c r="R140" i="4"/>
  <c r="J140" i="4"/>
  <c r="N140" i="4"/>
  <c r="AH132" i="4"/>
  <c r="AL132" i="4"/>
  <c r="Z132" i="4"/>
  <c r="AD132" i="4"/>
  <c r="V132" i="4"/>
  <c r="R132" i="4"/>
  <c r="J132" i="4"/>
  <c r="N132" i="4"/>
  <c r="AH124" i="4"/>
  <c r="AL124" i="4"/>
  <c r="Z124" i="4"/>
  <c r="V124" i="4"/>
  <c r="R124" i="4"/>
  <c r="J124" i="4"/>
  <c r="AD124" i="4"/>
  <c r="N124" i="4"/>
  <c r="AH116" i="4"/>
  <c r="AL116" i="4"/>
  <c r="AD116" i="4"/>
  <c r="Z116" i="4"/>
  <c r="V116" i="4"/>
  <c r="R116" i="4"/>
  <c r="J116" i="4"/>
  <c r="N116" i="4"/>
  <c r="AH108" i="4"/>
  <c r="AL108" i="4"/>
  <c r="V108" i="4"/>
  <c r="R108" i="4"/>
  <c r="Z108" i="4"/>
  <c r="AD108" i="4"/>
  <c r="J108" i="4"/>
  <c r="N108" i="4"/>
  <c r="AH100" i="4"/>
  <c r="AL100" i="4"/>
  <c r="AD100" i="4"/>
  <c r="Z100" i="4"/>
  <c r="V100" i="4"/>
  <c r="R100" i="4"/>
  <c r="J100" i="4"/>
  <c r="AH92" i="4"/>
  <c r="AL92" i="4"/>
  <c r="V92" i="4"/>
  <c r="R92" i="4"/>
  <c r="AD92" i="4"/>
  <c r="N92" i="4"/>
  <c r="Z92" i="4"/>
  <c r="J92" i="4"/>
  <c r="AH84" i="4"/>
  <c r="AL84" i="4"/>
  <c r="Z84" i="4"/>
  <c r="AD84" i="4"/>
  <c r="V84" i="4"/>
  <c r="R84" i="4"/>
  <c r="N84" i="4"/>
  <c r="J84" i="4"/>
  <c r="AH76" i="4"/>
  <c r="AL76" i="4"/>
  <c r="Z76" i="4"/>
  <c r="V76" i="4"/>
  <c r="AD76" i="4"/>
  <c r="R76" i="4"/>
  <c r="J76" i="4"/>
  <c r="AH68" i="4"/>
  <c r="AL68" i="4"/>
  <c r="Z68" i="4"/>
  <c r="AD68" i="4"/>
  <c r="V68" i="4"/>
  <c r="R68" i="4"/>
  <c r="J68" i="4"/>
  <c r="AH60" i="4"/>
  <c r="AL60" i="4"/>
  <c r="Z60" i="4"/>
  <c r="V60" i="4"/>
  <c r="R60" i="4"/>
  <c r="N60" i="4"/>
  <c r="AD60" i="4"/>
  <c r="J60" i="4"/>
  <c r="AH52" i="4"/>
  <c r="AL52" i="4"/>
  <c r="Z52" i="4"/>
  <c r="AD52" i="4"/>
  <c r="V52" i="4"/>
  <c r="R52" i="4"/>
  <c r="N52" i="4"/>
  <c r="J52" i="4"/>
  <c r="AH44" i="4"/>
  <c r="AL44" i="4"/>
  <c r="Z44" i="4"/>
  <c r="V44" i="4"/>
  <c r="R44" i="4"/>
  <c r="AD44" i="4"/>
  <c r="J44" i="4"/>
  <c r="AH36" i="4"/>
  <c r="AL36" i="4"/>
  <c r="Z36" i="4"/>
  <c r="AD36" i="4"/>
  <c r="V36" i="4"/>
  <c r="R36" i="4"/>
  <c r="J36" i="4"/>
  <c r="AH28" i="4"/>
  <c r="AL28" i="4"/>
  <c r="Z28" i="4"/>
  <c r="V28" i="4"/>
  <c r="R28" i="4"/>
  <c r="AD28" i="4"/>
  <c r="N28" i="4"/>
  <c r="J28" i="4"/>
  <c r="AH20" i="4"/>
  <c r="AL20" i="4"/>
  <c r="AD20" i="4"/>
  <c r="Z20" i="4"/>
  <c r="V20" i="4"/>
  <c r="R20" i="4"/>
  <c r="N20" i="4"/>
  <c r="J20" i="4"/>
  <c r="AH12" i="4"/>
  <c r="AL12" i="4"/>
  <c r="AD12" i="4"/>
  <c r="Z12" i="4"/>
  <c r="R12" i="4"/>
  <c r="V12" i="4"/>
  <c r="J12" i="4"/>
  <c r="I162" i="4"/>
  <c r="I154" i="4"/>
  <c r="I146" i="4"/>
  <c r="I138" i="4"/>
  <c r="I130" i="4"/>
  <c r="I122" i="4"/>
  <c r="I114" i="4"/>
  <c r="I106" i="4"/>
  <c r="I98" i="4"/>
  <c r="I90" i="4"/>
  <c r="I82" i="4"/>
  <c r="I60" i="4"/>
  <c r="I44" i="4"/>
  <c r="I21" i="4"/>
  <c r="J165" i="4"/>
  <c r="J141" i="4"/>
  <c r="J109" i="4"/>
  <c r="J77" i="4"/>
  <c r="J45" i="4"/>
  <c r="J13" i="4"/>
  <c r="M156" i="4"/>
  <c r="M140" i="4"/>
  <c r="M124" i="4"/>
  <c r="M108" i="4"/>
  <c r="M90" i="4"/>
  <c r="M72" i="4"/>
  <c r="N53" i="4"/>
  <c r="R130" i="4"/>
  <c r="R66" i="4"/>
  <c r="V145" i="4"/>
  <c r="AG6" i="4"/>
  <c r="AK6" i="4"/>
  <c r="Y6" i="4"/>
  <c r="AC6" i="4"/>
  <c r="Q6" i="4"/>
  <c r="U6" i="4"/>
  <c r="M6" i="4"/>
  <c r="AK112" i="4"/>
  <c r="AG112" i="4"/>
  <c r="Y112" i="4"/>
  <c r="U112" i="4"/>
  <c r="Q112" i="4"/>
  <c r="AK64" i="4"/>
  <c r="Y64" i="4"/>
  <c r="AG64" i="4"/>
  <c r="U64" i="4"/>
  <c r="AC64" i="4"/>
  <c r="Q64" i="4"/>
  <c r="AL154" i="4"/>
  <c r="AH154" i="4"/>
  <c r="AD154" i="4"/>
  <c r="V154" i="4"/>
  <c r="Z154" i="4"/>
  <c r="R154" i="4"/>
  <c r="N154" i="4"/>
  <c r="J154" i="4"/>
  <c r="AL50" i="4"/>
  <c r="AH50" i="4"/>
  <c r="AD50" i="4"/>
  <c r="V50" i="4"/>
  <c r="Z50" i="4"/>
  <c r="N50" i="4"/>
  <c r="J50" i="4"/>
  <c r="AG161" i="4"/>
  <c r="AK161" i="4"/>
  <c r="AC161" i="4"/>
  <c r="Y161" i="4"/>
  <c r="U161" i="4"/>
  <c r="AG153" i="4"/>
  <c r="AK153" i="4"/>
  <c r="AC153" i="4"/>
  <c r="Y153" i="4"/>
  <c r="U153" i="4"/>
  <c r="AG145" i="4"/>
  <c r="AK145" i="4"/>
  <c r="AC145" i="4"/>
  <c r="Y145" i="4"/>
  <c r="Q145" i="4"/>
  <c r="U145" i="4"/>
  <c r="AG137" i="4"/>
  <c r="AK137" i="4"/>
  <c r="AC137" i="4"/>
  <c r="Y137" i="4"/>
  <c r="U137" i="4"/>
  <c r="Q137" i="4"/>
  <c r="AG129" i="4"/>
  <c r="AK129" i="4"/>
  <c r="AC129" i="4"/>
  <c r="Y129" i="4"/>
  <c r="Q129" i="4"/>
  <c r="U129" i="4"/>
  <c r="AG121" i="4"/>
  <c r="AK121" i="4"/>
  <c r="AC121" i="4"/>
  <c r="Y121" i="4"/>
  <c r="U121" i="4"/>
  <c r="Q121" i="4"/>
  <c r="AG113" i="4"/>
  <c r="AK113" i="4"/>
  <c r="AC113" i="4"/>
  <c r="Q113" i="4"/>
  <c r="Y113" i="4"/>
  <c r="U113" i="4"/>
  <c r="AG105" i="4"/>
  <c r="AK105" i="4"/>
  <c r="AC105" i="4"/>
  <c r="Y105" i="4"/>
  <c r="U105" i="4"/>
  <c r="Q105" i="4"/>
  <c r="AG97" i="4"/>
  <c r="AK97" i="4"/>
  <c r="AC97" i="4"/>
  <c r="Q97" i="4"/>
  <c r="U97" i="4"/>
  <c r="M97" i="4"/>
  <c r="Y97" i="4"/>
  <c r="AG89" i="4"/>
  <c r="AK89" i="4"/>
  <c r="AC89" i="4"/>
  <c r="Y89" i="4"/>
  <c r="U89" i="4"/>
  <c r="Q89" i="4"/>
  <c r="M89" i="4"/>
  <c r="AG81" i="4"/>
  <c r="AK81" i="4"/>
  <c r="AC81" i="4"/>
  <c r="Y81" i="4"/>
  <c r="Q81" i="4"/>
  <c r="U81" i="4"/>
  <c r="AG73" i="4"/>
  <c r="AK73" i="4"/>
  <c r="AC73" i="4"/>
  <c r="Y73" i="4"/>
  <c r="U73" i="4"/>
  <c r="Q73" i="4"/>
  <c r="AG65" i="4"/>
  <c r="AK65" i="4"/>
  <c r="AC65" i="4"/>
  <c r="Y65" i="4"/>
  <c r="Q65" i="4"/>
  <c r="U65" i="4"/>
  <c r="M65" i="4"/>
  <c r="AG57" i="4"/>
  <c r="AK57" i="4"/>
  <c r="AC57" i="4"/>
  <c r="Y57" i="4"/>
  <c r="U57" i="4"/>
  <c r="Q57" i="4"/>
  <c r="M57" i="4"/>
  <c r="AG49" i="4"/>
  <c r="AK49" i="4"/>
  <c r="AC49" i="4"/>
  <c r="Y49" i="4"/>
  <c r="Q49" i="4"/>
  <c r="U49" i="4"/>
  <c r="I49" i="4"/>
  <c r="AG41" i="4"/>
  <c r="AK41" i="4"/>
  <c r="AC41" i="4"/>
  <c r="Y41" i="4"/>
  <c r="U41" i="4"/>
  <c r="Q41" i="4"/>
  <c r="I41" i="4"/>
  <c r="AG33" i="4"/>
  <c r="AK33" i="4"/>
  <c r="AC33" i="4"/>
  <c r="Y33" i="4"/>
  <c r="Q33" i="4"/>
  <c r="U33" i="4"/>
  <c r="M33" i="4"/>
  <c r="I33" i="4"/>
  <c r="AG25" i="4"/>
  <c r="AK25" i="4"/>
  <c r="AC25" i="4"/>
  <c r="Y25" i="4"/>
  <c r="U25" i="4"/>
  <c r="Q25" i="4"/>
  <c r="M25" i="4"/>
  <c r="I25" i="4"/>
  <c r="AG17" i="4"/>
  <c r="AK17" i="4"/>
  <c r="AC17" i="4"/>
  <c r="Y17" i="4"/>
  <c r="Q17" i="4"/>
  <c r="U17" i="4"/>
  <c r="I17" i="4"/>
  <c r="AG9" i="4"/>
  <c r="AK9" i="4"/>
  <c r="AC9" i="4"/>
  <c r="Y9" i="4"/>
  <c r="Q9" i="4"/>
  <c r="U9" i="4"/>
  <c r="I9" i="4"/>
  <c r="AL163" i="4"/>
  <c r="AD163" i="4"/>
  <c r="AH163" i="4"/>
  <c r="V163" i="4"/>
  <c r="R163" i="4"/>
  <c r="Z163" i="4"/>
  <c r="J163" i="4"/>
  <c r="N163" i="4"/>
  <c r="AL155" i="4"/>
  <c r="AH155" i="4"/>
  <c r="AD155" i="4"/>
  <c r="V155" i="4"/>
  <c r="Z155" i="4"/>
  <c r="J155" i="4"/>
  <c r="R155" i="4"/>
  <c r="N155" i="4"/>
  <c r="AL147" i="4"/>
  <c r="AD147" i="4"/>
  <c r="V147" i="4"/>
  <c r="R147" i="4"/>
  <c r="AH147" i="4"/>
  <c r="Z147" i="4"/>
  <c r="J147" i="4"/>
  <c r="N147" i="4"/>
  <c r="AL139" i="4"/>
  <c r="AH139" i="4"/>
  <c r="AD139" i="4"/>
  <c r="V139" i="4"/>
  <c r="R139" i="4"/>
  <c r="Z139" i="4"/>
  <c r="J139" i="4"/>
  <c r="N139" i="4"/>
  <c r="AL131" i="4"/>
  <c r="AD131" i="4"/>
  <c r="V131" i="4"/>
  <c r="AH131" i="4"/>
  <c r="R131" i="4"/>
  <c r="J131" i="4"/>
  <c r="N131" i="4"/>
  <c r="AL123" i="4"/>
  <c r="AH123" i="4"/>
  <c r="AD123" i="4"/>
  <c r="V123" i="4"/>
  <c r="R123" i="4"/>
  <c r="Z123" i="4"/>
  <c r="J123" i="4"/>
  <c r="N123" i="4"/>
  <c r="AL115" i="4"/>
  <c r="AD115" i="4"/>
  <c r="Z115" i="4"/>
  <c r="AH115" i="4"/>
  <c r="V115" i="4"/>
  <c r="R115" i="4"/>
  <c r="J115" i="4"/>
  <c r="N115" i="4"/>
  <c r="AL107" i="4"/>
  <c r="AH107" i="4"/>
  <c r="AD107" i="4"/>
  <c r="V107" i="4"/>
  <c r="Z107" i="4"/>
  <c r="R107" i="4"/>
  <c r="J107" i="4"/>
  <c r="N107" i="4"/>
  <c r="AL99" i="4"/>
  <c r="AD99" i="4"/>
  <c r="AH99" i="4"/>
  <c r="Z99" i="4"/>
  <c r="V99" i="4"/>
  <c r="R99" i="4"/>
  <c r="J99" i="4"/>
  <c r="AL91" i="4"/>
  <c r="AH91" i="4"/>
  <c r="AD91" i="4"/>
  <c r="V91" i="4"/>
  <c r="Z91" i="4"/>
  <c r="R91" i="4"/>
  <c r="J91" i="4"/>
  <c r="AL83" i="4"/>
  <c r="AD83" i="4"/>
  <c r="Z83" i="4"/>
  <c r="V83" i="4"/>
  <c r="R83" i="4"/>
  <c r="N83" i="4"/>
  <c r="AH83" i="4"/>
  <c r="J83" i="4"/>
  <c r="AL75" i="4"/>
  <c r="AH75" i="4"/>
  <c r="AD75" i="4"/>
  <c r="Z75" i="4"/>
  <c r="V75" i="4"/>
  <c r="R75" i="4"/>
  <c r="N75" i="4"/>
  <c r="J75" i="4"/>
  <c r="AL67" i="4"/>
  <c r="AD67" i="4"/>
  <c r="Z67" i="4"/>
  <c r="V67" i="4"/>
  <c r="AH67" i="4"/>
  <c r="R67" i="4"/>
  <c r="J67" i="4"/>
  <c r="AL59" i="4"/>
  <c r="AH59" i="4"/>
  <c r="AD59" i="4"/>
  <c r="Z59" i="4"/>
  <c r="V59" i="4"/>
  <c r="R59" i="4"/>
  <c r="J59" i="4"/>
  <c r="AL51" i="4"/>
  <c r="Z51" i="4"/>
  <c r="AD51" i="4"/>
  <c r="AH51" i="4"/>
  <c r="V51" i="4"/>
  <c r="R51" i="4"/>
  <c r="N51" i="4"/>
  <c r="J51" i="4"/>
  <c r="AL43" i="4"/>
  <c r="Z43" i="4"/>
  <c r="AH43" i="4"/>
  <c r="AD43" i="4"/>
  <c r="V43" i="4"/>
  <c r="R43" i="4"/>
  <c r="N43" i="4"/>
  <c r="J43" i="4"/>
  <c r="AL35" i="4"/>
  <c r="Z35" i="4"/>
  <c r="AD35" i="4"/>
  <c r="AH35" i="4"/>
  <c r="V35" i="4"/>
  <c r="R35" i="4"/>
  <c r="J35" i="4"/>
  <c r="AL27" i="4"/>
  <c r="Z27" i="4"/>
  <c r="AH27" i="4"/>
  <c r="AD27" i="4"/>
  <c r="V27" i="4"/>
  <c r="R27" i="4"/>
  <c r="J27" i="4"/>
  <c r="AL19" i="4"/>
  <c r="AD19" i="4"/>
  <c r="Z19" i="4"/>
  <c r="V19" i="4"/>
  <c r="R19" i="4"/>
  <c r="AH19" i="4"/>
  <c r="N19" i="4"/>
  <c r="J19" i="4"/>
  <c r="AL11" i="4"/>
  <c r="AD11" i="4"/>
  <c r="Z11" i="4"/>
  <c r="AH11" i="4"/>
  <c r="V11" i="4"/>
  <c r="R11" i="4"/>
  <c r="N11" i="4"/>
  <c r="J11" i="4"/>
  <c r="I161" i="4"/>
  <c r="I153" i="4"/>
  <c r="I145" i="4"/>
  <c r="I137" i="4"/>
  <c r="I129" i="4"/>
  <c r="I121" i="4"/>
  <c r="I113" i="4"/>
  <c r="I105" i="4"/>
  <c r="I97" i="4"/>
  <c r="I89" i="4"/>
  <c r="I81" i="4"/>
  <c r="I72" i="4"/>
  <c r="I59" i="4"/>
  <c r="I43" i="4"/>
  <c r="I20" i="4"/>
  <c r="J159" i="4"/>
  <c r="J135" i="4"/>
  <c r="J103" i="4"/>
  <c r="J71" i="4"/>
  <c r="J39" i="4"/>
  <c r="J7" i="4"/>
  <c r="M153" i="4"/>
  <c r="M137" i="4"/>
  <c r="M121" i="4"/>
  <c r="M105" i="4"/>
  <c r="M87" i="4"/>
  <c r="N68" i="4"/>
  <c r="M50" i="4"/>
  <c r="M32" i="4"/>
  <c r="N13" i="4"/>
  <c r="R157" i="4"/>
  <c r="R118" i="4"/>
  <c r="R54" i="4"/>
  <c r="V97" i="4"/>
  <c r="AK6" i="14"/>
  <c r="AG6" i="14"/>
  <c r="AC6" i="14"/>
  <c r="Q6" i="14"/>
  <c r="U6" i="14"/>
  <c r="M6" i="14"/>
  <c r="AL148" i="14"/>
  <c r="AH148" i="14"/>
  <c r="AD148" i="14"/>
  <c r="V148" i="14"/>
  <c r="R148" i="14"/>
  <c r="N148" i="14"/>
  <c r="Z148" i="14"/>
  <c r="J148" i="14"/>
  <c r="AL84" i="14"/>
  <c r="AH84" i="14"/>
  <c r="AD84" i="14"/>
  <c r="V84" i="14"/>
  <c r="Z84" i="14"/>
  <c r="R84" i="14"/>
  <c r="N84" i="14"/>
  <c r="J84" i="14"/>
  <c r="AL163" i="14"/>
  <c r="AD163" i="14"/>
  <c r="R163" i="14"/>
  <c r="Z163" i="14"/>
  <c r="V163" i="14"/>
  <c r="AH163" i="14"/>
  <c r="J163" i="14"/>
  <c r="AL159" i="14"/>
  <c r="AH159" i="14"/>
  <c r="R159" i="14"/>
  <c r="AD159" i="14"/>
  <c r="Z159" i="14"/>
  <c r="V159" i="14"/>
  <c r="J159" i="14"/>
  <c r="AL155" i="14"/>
  <c r="AH155" i="14"/>
  <c r="AD155" i="14"/>
  <c r="Z155" i="14"/>
  <c r="R155" i="14"/>
  <c r="V155" i="14"/>
  <c r="J155" i="14"/>
  <c r="AL151" i="14"/>
  <c r="AH151" i="14"/>
  <c r="V151" i="14"/>
  <c r="R151" i="14"/>
  <c r="AD151" i="14"/>
  <c r="Z151" i="14"/>
  <c r="J151" i="14"/>
  <c r="AL147" i="14"/>
  <c r="AH147" i="14"/>
  <c r="V147" i="14"/>
  <c r="AD147" i="14"/>
  <c r="R147" i="14"/>
  <c r="Z147" i="14"/>
  <c r="J147" i="14"/>
  <c r="AL143" i="14"/>
  <c r="AH143" i="14"/>
  <c r="AD143" i="14"/>
  <c r="V143" i="14"/>
  <c r="R143" i="14"/>
  <c r="Z143" i="14"/>
  <c r="J143" i="14"/>
  <c r="AL139" i="14"/>
  <c r="AH139" i="14"/>
  <c r="V139" i="14"/>
  <c r="AD139" i="14"/>
  <c r="Z139" i="14"/>
  <c r="R139" i="14"/>
  <c r="J139" i="14"/>
  <c r="AL135" i="14"/>
  <c r="AH135" i="14"/>
  <c r="V135" i="14"/>
  <c r="AD135" i="14"/>
  <c r="R135" i="14"/>
  <c r="Z135" i="14"/>
  <c r="J135" i="14"/>
  <c r="AL131" i="14"/>
  <c r="AH131" i="14"/>
  <c r="AD131" i="14"/>
  <c r="V131" i="14"/>
  <c r="R131" i="14"/>
  <c r="Z131" i="14"/>
  <c r="J131" i="14"/>
  <c r="AL127" i="14"/>
  <c r="AH127" i="14"/>
  <c r="V127" i="14"/>
  <c r="R127" i="14"/>
  <c r="Z127" i="14"/>
  <c r="AD127" i="14"/>
  <c r="J127" i="14"/>
  <c r="AL123" i="14"/>
  <c r="AH123" i="14"/>
  <c r="V123" i="14"/>
  <c r="AD123" i="14"/>
  <c r="Z123" i="14"/>
  <c r="R123" i="14"/>
  <c r="J123" i="14"/>
  <c r="AL119" i="14"/>
  <c r="AH119" i="14"/>
  <c r="V119" i="14"/>
  <c r="R119" i="14"/>
  <c r="AD119" i="14"/>
  <c r="Z119" i="14"/>
  <c r="N119" i="14"/>
  <c r="J119" i="14"/>
  <c r="AL115" i="14"/>
  <c r="AH115" i="14"/>
  <c r="V115" i="14"/>
  <c r="AD115" i="14"/>
  <c r="R115" i="14"/>
  <c r="Z115" i="14"/>
  <c r="N115" i="14"/>
  <c r="J115" i="14"/>
  <c r="AL111" i="14"/>
  <c r="AH111" i="14"/>
  <c r="AD111" i="14"/>
  <c r="V111" i="14"/>
  <c r="R111" i="14"/>
  <c r="Z111" i="14"/>
  <c r="N111" i="14"/>
  <c r="J111" i="14"/>
  <c r="AL107" i="14"/>
  <c r="AH107" i="14"/>
  <c r="V107" i="14"/>
  <c r="AD107" i="14"/>
  <c r="Z107" i="14"/>
  <c r="R107" i="14"/>
  <c r="N107" i="14"/>
  <c r="J107" i="14"/>
  <c r="AL103" i="14"/>
  <c r="AH103" i="14"/>
  <c r="Z103" i="14"/>
  <c r="V103" i="14"/>
  <c r="AD103" i="14"/>
  <c r="R103" i="14"/>
  <c r="J103" i="14"/>
  <c r="N103" i="14"/>
  <c r="AL99" i="14"/>
  <c r="AH99" i="14"/>
  <c r="Z99" i="14"/>
  <c r="AD99" i="14"/>
  <c r="V99" i="14"/>
  <c r="R99" i="14"/>
  <c r="J99" i="14"/>
  <c r="N99" i="14"/>
  <c r="AL95" i="14"/>
  <c r="AH95" i="14"/>
  <c r="Z95" i="14"/>
  <c r="V95" i="14"/>
  <c r="R95" i="14"/>
  <c r="AD95" i="14"/>
  <c r="J95" i="14"/>
  <c r="AL91" i="14"/>
  <c r="AH91" i="14"/>
  <c r="Z91" i="14"/>
  <c r="V91" i="14"/>
  <c r="AD91" i="14"/>
  <c r="R91" i="14"/>
  <c r="J91" i="14"/>
  <c r="AL87" i="14"/>
  <c r="AH87" i="14"/>
  <c r="Z87" i="14"/>
  <c r="V87" i="14"/>
  <c r="R87" i="14"/>
  <c r="N87" i="14"/>
  <c r="J87" i="14"/>
  <c r="AL83" i="14"/>
  <c r="AH83" i="14"/>
  <c r="Z83" i="14"/>
  <c r="V83" i="14"/>
  <c r="AD83" i="14"/>
  <c r="R83" i="14"/>
  <c r="N83" i="14"/>
  <c r="J83" i="14"/>
  <c r="AL79" i="14"/>
  <c r="AH79" i="14"/>
  <c r="Z79" i="14"/>
  <c r="AD79" i="14"/>
  <c r="V79" i="14"/>
  <c r="R79" i="14"/>
  <c r="N79" i="14"/>
  <c r="J79" i="14"/>
  <c r="AL75" i="14"/>
  <c r="AH75" i="14"/>
  <c r="Z75" i="14"/>
  <c r="V75" i="14"/>
  <c r="AD75" i="14"/>
  <c r="R75" i="14"/>
  <c r="N75" i="14"/>
  <c r="J75" i="14"/>
  <c r="AL71" i="14"/>
  <c r="AH71" i="14"/>
  <c r="Z71" i="14"/>
  <c r="V71" i="14"/>
  <c r="AD71" i="14"/>
  <c r="R71" i="14"/>
  <c r="N71" i="14"/>
  <c r="J71" i="14"/>
  <c r="AL67" i="14"/>
  <c r="AH67" i="14"/>
  <c r="Z67" i="14"/>
  <c r="AD67" i="14"/>
  <c r="V67" i="14"/>
  <c r="R67" i="14"/>
  <c r="N67" i="14"/>
  <c r="J67" i="14"/>
  <c r="AL63" i="14"/>
  <c r="AH63" i="14"/>
  <c r="Z63" i="14"/>
  <c r="V63" i="14"/>
  <c r="AD63" i="14"/>
  <c r="R63" i="14"/>
  <c r="N63" i="14"/>
  <c r="J63" i="14"/>
  <c r="AL59" i="14"/>
  <c r="AH59" i="14"/>
  <c r="Z59" i="14"/>
  <c r="V59" i="14"/>
  <c r="AD59" i="14"/>
  <c r="R59" i="14"/>
  <c r="N59" i="14"/>
  <c r="J59" i="14"/>
  <c r="AL55" i="14"/>
  <c r="AH55" i="14"/>
  <c r="Z55" i="14"/>
  <c r="V55" i="14"/>
  <c r="R55" i="14"/>
  <c r="N55" i="14"/>
  <c r="J55" i="14"/>
  <c r="AD55" i="14"/>
  <c r="AL51" i="14"/>
  <c r="AH51" i="14"/>
  <c r="Z51" i="14"/>
  <c r="V51" i="14"/>
  <c r="AD51" i="14"/>
  <c r="R51" i="14"/>
  <c r="N51" i="14"/>
  <c r="J51" i="14"/>
  <c r="AL47" i="14"/>
  <c r="AH47" i="14"/>
  <c r="Z47" i="14"/>
  <c r="AD47" i="14"/>
  <c r="V47" i="14"/>
  <c r="R47" i="14"/>
  <c r="N47" i="14"/>
  <c r="J47" i="14"/>
  <c r="AL43" i="14"/>
  <c r="AH43" i="14"/>
  <c r="Z43" i="14"/>
  <c r="V43" i="14"/>
  <c r="AD43" i="14"/>
  <c r="R43" i="14"/>
  <c r="N43" i="14"/>
  <c r="J43" i="14"/>
  <c r="AL39" i="14"/>
  <c r="AH39" i="14"/>
  <c r="Z39" i="14"/>
  <c r="V39" i="14"/>
  <c r="AD39" i="14"/>
  <c r="R39" i="14"/>
  <c r="N39" i="14"/>
  <c r="J39" i="14"/>
  <c r="AL35" i="14"/>
  <c r="AH35" i="14"/>
  <c r="Z35" i="14"/>
  <c r="AD35" i="14"/>
  <c r="V35" i="14"/>
  <c r="R35" i="14"/>
  <c r="N35" i="14"/>
  <c r="J35" i="14"/>
  <c r="AL31" i="14"/>
  <c r="AH31" i="14"/>
  <c r="Z31" i="14"/>
  <c r="V31" i="14"/>
  <c r="R31" i="14"/>
  <c r="AD31" i="14"/>
  <c r="N31" i="14"/>
  <c r="J31" i="14"/>
  <c r="AL27" i="14"/>
  <c r="AH27" i="14"/>
  <c r="Z27" i="14"/>
  <c r="V27" i="14"/>
  <c r="AD27" i="14"/>
  <c r="R27" i="14"/>
  <c r="N27" i="14"/>
  <c r="J27" i="14"/>
  <c r="AL23" i="14"/>
  <c r="AH23" i="14"/>
  <c r="Z23" i="14"/>
  <c r="V23" i="14"/>
  <c r="R23" i="14"/>
  <c r="AD23" i="14"/>
  <c r="N23" i="14"/>
  <c r="J23" i="14"/>
  <c r="AL19" i="14"/>
  <c r="AD19" i="14"/>
  <c r="AH19" i="14"/>
  <c r="Z19" i="14"/>
  <c r="V19" i="14"/>
  <c r="R19" i="14"/>
  <c r="N19" i="14"/>
  <c r="J19" i="14"/>
  <c r="AL15" i="14"/>
  <c r="AD15" i="14"/>
  <c r="AH15" i="14"/>
  <c r="Z15" i="14"/>
  <c r="V15" i="14"/>
  <c r="R15" i="14"/>
  <c r="N15" i="14"/>
  <c r="J15" i="14"/>
  <c r="AL11" i="14"/>
  <c r="AD11" i="14"/>
  <c r="AH11" i="14"/>
  <c r="Z11" i="14"/>
  <c r="V11" i="14"/>
  <c r="R11" i="14"/>
  <c r="N11" i="14"/>
  <c r="J11" i="14"/>
  <c r="AL7" i="14"/>
  <c r="AD7" i="14"/>
  <c r="AH7" i="14"/>
  <c r="Z7" i="14"/>
  <c r="V7" i="14"/>
  <c r="R7" i="14"/>
  <c r="N7" i="14"/>
  <c r="J7" i="14"/>
  <c r="I151" i="14"/>
  <c r="N151" i="14"/>
  <c r="N135" i="14"/>
  <c r="M81" i="14"/>
  <c r="AK67" i="14"/>
  <c r="AG67" i="14"/>
  <c r="Y67" i="14"/>
  <c r="U67" i="14"/>
  <c r="AC67" i="14"/>
  <c r="Q67" i="14"/>
  <c r="I67" i="14"/>
  <c r="M67" i="14"/>
  <c r="AK63" i="14"/>
  <c r="Y63" i="14"/>
  <c r="AG63" i="14"/>
  <c r="U63" i="14"/>
  <c r="AC63" i="14"/>
  <c r="M63" i="14"/>
  <c r="I63" i="14"/>
  <c r="AK59" i="14"/>
  <c r="Y59" i="14"/>
  <c r="AG59" i="14"/>
  <c r="U59" i="14"/>
  <c r="AC59" i="14"/>
  <c r="I59" i="14"/>
  <c r="M59" i="14"/>
  <c r="Q59" i="14"/>
  <c r="AK55" i="14"/>
  <c r="AG55" i="14"/>
  <c r="Y55" i="14"/>
  <c r="U55" i="14"/>
  <c r="AC55" i="14"/>
  <c r="I55" i="14"/>
  <c r="Q55" i="14"/>
  <c r="AK51" i="14"/>
  <c r="Y51" i="14"/>
  <c r="U51" i="14"/>
  <c r="AC51" i="14"/>
  <c r="AG51" i="14"/>
  <c r="Q51" i="14"/>
  <c r="I51" i="14"/>
  <c r="M51" i="14"/>
  <c r="AK47" i="14"/>
  <c r="Y47" i="14"/>
  <c r="AG47" i="14"/>
  <c r="AC47" i="14"/>
  <c r="U47" i="14"/>
  <c r="M47" i="14"/>
  <c r="I47" i="14"/>
  <c r="AK43" i="14"/>
  <c r="Y43" i="14"/>
  <c r="AG43" i="14"/>
  <c r="U43" i="14"/>
  <c r="M43" i="14"/>
  <c r="AC43" i="14"/>
  <c r="I43" i="14"/>
  <c r="Q43" i="14"/>
  <c r="AK39" i="14"/>
  <c r="Y39" i="14"/>
  <c r="AG39" i="14"/>
  <c r="U39" i="14"/>
  <c r="AC39" i="14"/>
  <c r="M39" i="14"/>
  <c r="I39" i="14"/>
  <c r="Q39" i="14"/>
  <c r="AK35" i="14"/>
  <c r="AG35" i="14"/>
  <c r="Y35" i="14"/>
  <c r="U35" i="14"/>
  <c r="AC35" i="14"/>
  <c r="M35" i="14"/>
  <c r="Q35" i="14"/>
  <c r="I35" i="14"/>
  <c r="AK31" i="14"/>
  <c r="Y31" i="14"/>
  <c r="U31" i="14"/>
  <c r="AC31" i="14"/>
  <c r="M31" i="14"/>
  <c r="AG31" i="14"/>
  <c r="I31" i="14"/>
  <c r="AK27" i="14"/>
  <c r="Y27" i="14"/>
  <c r="AG27" i="14"/>
  <c r="U27" i="14"/>
  <c r="AC27" i="14"/>
  <c r="M27" i="14"/>
  <c r="I27" i="14"/>
  <c r="Q27" i="14"/>
  <c r="AK23" i="14"/>
  <c r="AG23" i="14"/>
  <c r="Y23" i="14"/>
  <c r="U23" i="14"/>
  <c r="AC23" i="14"/>
  <c r="M23" i="14"/>
  <c r="I23" i="14"/>
  <c r="Q23" i="14"/>
  <c r="AK19" i="14"/>
  <c r="Y19" i="14"/>
  <c r="AC19" i="14"/>
  <c r="U19" i="14"/>
  <c r="AG19" i="14"/>
  <c r="M19" i="14"/>
  <c r="Q19" i="14"/>
  <c r="I19" i="14"/>
  <c r="AK15" i="14"/>
  <c r="Y15" i="14"/>
  <c r="AG15" i="14"/>
  <c r="AC15" i="14"/>
  <c r="U15" i="14"/>
  <c r="M15" i="14"/>
  <c r="I15" i="14"/>
  <c r="AK11" i="14"/>
  <c r="Y11" i="14"/>
  <c r="AG11" i="14"/>
  <c r="AC11" i="14"/>
  <c r="U11" i="14"/>
  <c r="M11" i="14"/>
  <c r="I11" i="14"/>
  <c r="Q11" i="14"/>
  <c r="AK7" i="14"/>
  <c r="Y7" i="14"/>
  <c r="AC7" i="14"/>
  <c r="U7" i="14"/>
  <c r="AG7" i="14"/>
  <c r="M7" i="14"/>
  <c r="I7" i="14"/>
  <c r="Q7" i="14"/>
  <c r="I163" i="14"/>
  <c r="AL152" i="14"/>
  <c r="AH152" i="14"/>
  <c r="AD152" i="14"/>
  <c r="R152" i="14"/>
  <c r="V152" i="14"/>
  <c r="N152" i="14"/>
  <c r="Z152" i="14"/>
  <c r="AL144" i="14"/>
  <c r="AH144" i="14"/>
  <c r="AD144" i="14"/>
  <c r="V144" i="14"/>
  <c r="R144" i="14"/>
  <c r="Z144" i="14"/>
  <c r="N144" i="14"/>
  <c r="J144" i="14"/>
  <c r="AL132" i="14"/>
  <c r="AH132" i="14"/>
  <c r="AD132" i="14"/>
  <c r="V132" i="14"/>
  <c r="R132" i="14"/>
  <c r="N132" i="14"/>
  <c r="Z132" i="14"/>
  <c r="J132" i="14"/>
  <c r="AL124" i="14"/>
  <c r="AH124" i="14"/>
  <c r="AD124" i="14"/>
  <c r="V124" i="14"/>
  <c r="Z124" i="14"/>
  <c r="R124" i="14"/>
  <c r="N124" i="14"/>
  <c r="J124" i="14"/>
  <c r="AL116" i="14"/>
  <c r="AH116" i="14"/>
  <c r="AD116" i="14"/>
  <c r="V116" i="14"/>
  <c r="R116" i="14"/>
  <c r="Z116" i="14"/>
  <c r="N116" i="14"/>
  <c r="J116" i="14"/>
  <c r="AL108" i="14"/>
  <c r="AH108" i="14"/>
  <c r="AD108" i="14"/>
  <c r="V108" i="14"/>
  <c r="Z108" i="14"/>
  <c r="R108" i="14"/>
  <c r="N108" i="14"/>
  <c r="J108" i="14"/>
  <c r="AL76" i="14"/>
  <c r="AH76" i="14"/>
  <c r="AD76" i="14"/>
  <c r="V76" i="14"/>
  <c r="Z76" i="14"/>
  <c r="R76" i="14"/>
  <c r="N76" i="14"/>
  <c r="J76" i="14"/>
  <c r="AH70" i="14"/>
  <c r="AL70" i="14"/>
  <c r="Z70" i="14"/>
  <c r="AD70" i="14"/>
  <c r="N70" i="14"/>
  <c r="R70" i="14"/>
  <c r="J70" i="14"/>
  <c r="AH66" i="14"/>
  <c r="AL66" i="14"/>
  <c r="Z66" i="14"/>
  <c r="AD66" i="14"/>
  <c r="N66" i="14"/>
  <c r="R66" i="14"/>
  <c r="J66" i="14"/>
  <c r="AH62" i="14"/>
  <c r="AL62" i="14"/>
  <c r="Z62" i="14"/>
  <c r="AD62" i="14"/>
  <c r="N62" i="14"/>
  <c r="V62" i="14"/>
  <c r="R62" i="14"/>
  <c r="J62" i="14"/>
  <c r="AH58" i="14"/>
  <c r="AL58" i="14"/>
  <c r="Z58" i="14"/>
  <c r="AD58" i="14"/>
  <c r="V58" i="14"/>
  <c r="N58" i="14"/>
  <c r="R58" i="14"/>
  <c r="J58" i="14"/>
  <c r="AH54" i="14"/>
  <c r="AL54" i="14"/>
  <c r="Z54" i="14"/>
  <c r="N54" i="14"/>
  <c r="AD54" i="14"/>
  <c r="R54" i="14"/>
  <c r="J54" i="14"/>
  <c r="V54" i="14"/>
  <c r="AH50" i="14"/>
  <c r="AL50" i="14"/>
  <c r="Z50" i="14"/>
  <c r="AD50" i="14"/>
  <c r="N50" i="14"/>
  <c r="R50" i="14"/>
  <c r="J50" i="14"/>
  <c r="V50" i="14"/>
  <c r="AH46" i="14"/>
  <c r="AL46" i="14"/>
  <c r="Z46" i="14"/>
  <c r="N46" i="14"/>
  <c r="V46" i="14"/>
  <c r="R46" i="14"/>
  <c r="J46" i="14"/>
  <c r="AD46" i="14"/>
  <c r="AH42" i="14"/>
  <c r="AL42" i="14"/>
  <c r="Z42" i="14"/>
  <c r="AD42" i="14"/>
  <c r="V42" i="14"/>
  <c r="N42" i="14"/>
  <c r="R42" i="14"/>
  <c r="J42" i="14"/>
  <c r="AH38" i="14"/>
  <c r="AL38" i="14"/>
  <c r="Z38" i="14"/>
  <c r="AD38" i="14"/>
  <c r="N38" i="14"/>
  <c r="R38" i="14"/>
  <c r="J38" i="14"/>
  <c r="V38" i="14"/>
  <c r="AH34" i="14"/>
  <c r="AL34" i="14"/>
  <c r="Z34" i="14"/>
  <c r="AD34" i="14"/>
  <c r="N34" i="14"/>
  <c r="R34" i="14"/>
  <c r="J34" i="14"/>
  <c r="V34" i="14"/>
  <c r="AH30" i="14"/>
  <c r="AL30" i="14"/>
  <c r="Z30" i="14"/>
  <c r="AD30" i="14"/>
  <c r="N30" i="14"/>
  <c r="V30" i="14"/>
  <c r="R30" i="14"/>
  <c r="J30" i="14"/>
  <c r="AH26" i="14"/>
  <c r="AL26" i="14"/>
  <c r="Z26" i="14"/>
  <c r="AD26" i="14"/>
  <c r="V26" i="14"/>
  <c r="N26" i="14"/>
  <c r="R26" i="14"/>
  <c r="J26" i="14"/>
  <c r="AH22" i="14"/>
  <c r="AL22" i="14"/>
  <c r="AD22" i="14"/>
  <c r="Z22" i="14"/>
  <c r="N22" i="14"/>
  <c r="R22" i="14"/>
  <c r="V22" i="14"/>
  <c r="J22" i="14"/>
  <c r="AH18" i="14"/>
  <c r="AL18" i="14"/>
  <c r="AD18" i="14"/>
  <c r="Z18" i="14"/>
  <c r="N18" i="14"/>
  <c r="R18" i="14"/>
  <c r="V18" i="14"/>
  <c r="J18" i="14"/>
  <c r="AH14" i="14"/>
  <c r="AL14" i="14"/>
  <c r="AD14" i="14"/>
  <c r="Z14" i="14"/>
  <c r="N14" i="14"/>
  <c r="V14" i="14"/>
  <c r="R14" i="14"/>
  <c r="J14" i="14"/>
  <c r="AH10" i="14"/>
  <c r="AL10" i="14"/>
  <c r="AD10" i="14"/>
  <c r="Z10" i="14"/>
  <c r="V10" i="14"/>
  <c r="N10" i="14"/>
  <c r="R10" i="14"/>
  <c r="J10" i="14"/>
  <c r="I6" i="14"/>
  <c r="J113" i="14"/>
  <c r="N163" i="14"/>
  <c r="N147" i="14"/>
  <c r="N131" i="14"/>
  <c r="Q15" i="14"/>
  <c r="Y6" i="14"/>
  <c r="AL140" i="14"/>
  <c r="AH140" i="14"/>
  <c r="AD140" i="14"/>
  <c r="V140" i="14"/>
  <c r="Z140" i="14"/>
  <c r="R140" i="14"/>
  <c r="N140" i="14"/>
  <c r="J140" i="14"/>
  <c r="AL80" i="14"/>
  <c r="AH80" i="14"/>
  <c r="AD80" i="14"/>
  <c r="Z80" i="14"/>
  <c r="V80" i="14"/>
  <c r="R80" i="14"/>
  <c r="J80" i="14"/>
  <c r="AK91" i="14"/>
  <c r="Y91" i="14"/>
  <c r="AG91" i="14"/>
  <c r="U91" i="14"/>
  <c r="AC91" i="14"/>
  <c r="I91" i="14"/>
  <c r="Q91" i="14"/>
  <c r="AG70" i="14"/>
  <c r="AK70" i="14"/>
  <c r="AC70" i="14"/>
  <c r="Y70" i="14"/>
  <c r="U70" i="14"/>
  <c r="I70" i="14"/>
  <c r="M70" i="14"/>
  <c r="Q70" i="14"/>
  <c r="AG66" i="14"/>
  <c r="AK66" i="14"/>
  <c r="AC66" i="14"/>
  <c r="Y66" i="14"/>
  <c r="U66" i="14"/>
  <c r="Q66" i="14"/>
  <c r="I66" i="14"/>
  <c r="M66" i="14"/>
  <c r="AG62" i="14"/>
  <c r="AK62" i="14"/>
  <c r="AC62" i="14"/>
  <c r="Y62" i="14"/>
  <c r="U62" i="14"/>
  <c r="I62" i="14"/>
  <c r="AG58" i="14"/>
  <c r="AK58" i="14"/>
  <c r="AC58" i="14"/>
  <c r="Y58" i="14"/>
  <c r="U58" i="14"/>
  <c r="I58" i="14"/>
  <c r="M58" i="14"/>
  <c r="Q58" i="14"/>
  <c r="AG54" i="14"/>
  <c r="AK54" i="14"/>
  <c r="AC54" i="14"/>
  <c r="Y54" i="14"/>
  <c r="U54" i="14"/>
  <c r="I54" i="14"/>
  <c r="Q54" i="14"/>
  <c r="AG50" i="14"/>
  <c r="AK50" i="14"/>
  <c r="AC50" i="14"/>
  <c r="Y50" i="14"/>
  <c r="U50" i="14"/>
  <c r="M50" i="14"/>
  <c r="Q50" i="14"/>
  <c r="I50" i="14"/>
  <c r="AG46" i="14"/>
  <c r="AK46" i="14"/>
  <c r="AC46" i="14"/>
  <c r="Y46" i="14"/>
  <c r="U46" i="14"/>
  <c r="M46" i="14"/>
  <c r="I46" i="14"/>
  <c r="AG42" i="14"/>
  <c r="AK42" i="14"/>
  <c r="AC42" i="14"/>
  <c r="Y42" i="14"/>
  <c r="U42" i="14"/>
  <c r="M42" i="14"/>
  <c r="I42" i="14"/>
  <c r="Q42" i="14"/>
  <c r="AG38" i="14"/>
  <c r="AK38" i="14"/>
  <c r="AC38" i="14"/>
  <c r="Y38" i="14"/>
  <c r="U38" i="14"/>
  <c r="M38" i="14"/>
  <c r="I38" i="14"/>
  <c r="Q38" i="14"/>
  <c r="AG34" i="14"/>
  <c r="AK34" i="14"/>
  <c r="AC34" i="14"/>
  <c r="Y34" i="14"/>
  <c r="U34" i="14"/>
  <c r="M34" i="14"/>
  <c r="Q34" i="14"/>
  <c r="I34" i="14"/>
  <c r="AG30" i="14"/>
  <c r="AK30" i="14"/>
  <c r="AC30" i="14"/>
  <c r="Y30" i="14"/>
  <c r="U30" i="14"/>
  <c r="M30" i="14"/>
  <c r="I30" i="14"/>
  <c r="AG26" i="14"/>
  <c r="AK26" i="14"/>
  <c r="AC26" i="14"/>
  <c r="Y26" i="14"/>
  <c r="U26" i="14"/>
  <c r="M26" i="14"/>
  <c r="I26" i="14"/>
  <c r="Q26" i="14"/>
  <c r="AG22" i="14"/>
  <c r="AK22" i="14"/>
  <c r="Y22" i="14"/>
  <c r="U22" i="14"/>
  <c r="AC22" i="14"/>
  <c r="M22" i="14"/>
  <c r="I22" i="14"/>
  <c r="Q22" i="14"/>
  <c r="AG18" i="14"/>
  <c r="AK18" i="14"/>
  <c r="Y18" i="14"/>
  <c r="AC18" i="14"/>
  <c r="U18" i="14"/>
  <c r="M18" i="14"/>
  <c r="Q18" i="14"/>
  <c r="I18" i="14"/>
  <c r="AG14" i="14"/>
  <c r="AK14" i="14"/>
  <c r="AC14" i="14"/>
  <c r="Y14" i="14"/>
  <c r="U14" i="14"/>
  <c r="M14" i="14"/>
  <c r="I14" i="14"/>
  <c r="AG10" i="14"/>
  <c r="AK10" i="14"/>
  <c r="Y10" i="14"/>
  <c r="AC10" i="14"/>
  <c r="U10" i="14"/>
  <c r="M10" i="14"/>
  <c r="I10" i="14"/>
  <c r="Q10" i="14"/>
  <c r="I161" i="14"/>
  <c r="N95" i="14"/>
  <c r="Q14" i="14"/>
  <c r="AH69" i="14"/>
  <c r="AL69" i="14"/>
  <c r="AD69" i="14"/>
  <c r="Z69" i="14"/>
  <c r="N69" i="14"/>
  <c r="R69" i="14"/>
  <c r="V69" i="14"/>
  <c r="AH65" i="14"/>
  <c r="AL65" i="14"/>
  <c r="AD65" i="14"/>
  <c r="Z65" i="14"/>
  <c r="N65" i="14"/>
  <c r="V65" i="14"/>
  <c r="R65" i="14"/>
  <c r="AH61" i="14"/>
  <c r="AL61" i="14"/>
  <c r="AD61" i="14"/>
  <c r="N61" i="14"/>
  <c r="V61" i="14"/>
  <c r="R61" i="14"/>
  <c r="Z61" i="14"/>
  <c r="AH57" i="14"/>
  <c r="AL57" i="14"/>
  <c r="AD57" i="14"/>
  <c r="Z57" i="14"/>
  <c r="V57" i="14"/>
  <c r="N57" i="14"/>
  <c r="R57" i="14"/>
  <c r="AH53" i="14"/>
  <c r="AL53" i="14"/>
  <c r="AD53" i="14"/>
  <c r="N53" i="14"/>
  <c r="R53" i="14"/>
  <c r="V53" i="14"/>
  <c r="Z53" i="14"/>
  <c r="AH49" i="14"/>
  <c r="AL49" i="14"/>
  <c r="AD49" i="14"/>
  <c r="Z49" i="14"/>
  <c r="N49" i="14"/>
  <c r="V49" i="14"/>
  <c r="R49" i="14"/>
  <c r="AH45" i="14"/>
  <c r="AL45" i="14"/>
  <c r="AD45" i="14"/>
  <c r="Z45" i="14"/>
  <c r="N45" i="14"/>
  <c r="V45" i="14"/>
  <c r="R45" i="14"/>
  <c r="AH41" i="14"/>
  <c r="AL41" i="14"/>
  <c r="AD41" i="14"/>
  <c r="Z41" i="14"/>
  <c r="V41" i="14"/>
  <c r="N41" i="14"/>
  <c r="R41" i="14"/>
  <c r="AH37" i="14"/>
  <c r="AL37" i="14"/>
  <c r="AD37" i="14"/>
  <c r="Z37" i="14"/>
  <c r="N37" i="14"/>
  <c r="R37" i="14"/>
  <c r="V37" i="14"/>
  <c r="AH33" i="14"/>
  <c r="AL33" i="14"/>
  <c r="AD33" i="14"/>
  <c r="Z33" i="14"/>
  <c r="N33" i="14"/>
  <c r="V33" i="14"/>
  <c r="R33" i="14"/>
  <c r="AH29" i="14"/>
  <c r="AL29" i="14"/>
  <c r="AD29" i="14"/>
  <c r="Z29" i="14"/>
  <c r="N29" i="14"/>
  <c r="V29" i="14"/>
  <c r="R29" i="14"/>
  <c r="AH25" i="14"/>
  <c r="AL25" i="14"/>
  <c r="AD25" i="14"/>
  <c r="Z25" i="14"/>
  <c r="V25" i="14"/>
  <c r="N25" i="14"/>
  <c r="R25" i="14"/>
  <c r="AH21" i="14"/>
  <c r="AL21" i="14"/>
  <c r="AD21" i="14"/>
  <c r="N21" i="14"/>
  <c r="R21" i="14"/>
  <c r="V21" i="14"/>
  <c r="Z21" i="14"/>
  <c r="AH17" i="14"/>
  <c r="AL17" i="14"/>
  <c r="AD17" i="14"/>
  <c r="Z17" i="14"/>
  <c r="N17" i="14"/>
  <c r="V17" i="14"/>
  <c r="R17" i="14"/>
  <c r="AH13" i="14"/>
  <c r="AL13" i="14"/>
  <c r="AD13" i="14"/>
  <c r="Z13" i="14"/>
  <c r="N13" i="14"/>
  <c r="V13" i="14"/>
  <c r="R13" i="14"/>
  <c r="AH9" i="14"/>
  <c r="AL9" i="14"/>
  <c r="AD9" i="14"/>
  <c r="Z9" i="14"/>
  <c r="V9" i="14"/>
  <c r="N9" i="14"/>
  <c r="R9" i="14"/>
  <c r="J109" i="14"/>
  <c r="J61" i="14"/>
  <c r="J45" i="14"/>
  <c r="J29" i="14"/>
  <c r="J13" i="14"/>
  <c r="N159" i="14"/>
  <c r="N143" i="14"/>
  <c r="N127" i="14"/>
  <c r="N91" i="14"/>
  <c r="Q63" i="14"/>
  <c r="AL164" i="14"/>
  <c r="AH164" i="14"/>
  <c r="AD164" i="14"/>
  <c r="R164" i="14"/>
  <c r="V164" i="14"/>
  <c r="N164" i="14"/>
  <c r="AL160" i="14"/>
  <c r="AH160" i="14"/>
  <c r="AD160" i="14"/>
  <c r="R160" i="14"/>
  <c r="Z160" i="14"/>
  <c r="V160" i="14"/>
  <c r="N160" i="14"/>
  <c r="AL156" i="14"/>
  <c r="AH156" i="14"/>
  <c r="AD156" i="14"/>
  <c r="Z156" i="14"/>
  <c r="R156" i="14"/>
  <c r="V156" i="14"/>
  <c r="N156" i="14"/>
  <c r="AL136" i="14"/>
  <c r="AH136" i="14"/>
  <c r="AD136" i="14"/>
  <c r="V136" i="14"/>
  <c r="R136" i="14"/>
  <c r="N136" i="14"/>
  <c r="Z136" i="14"/>
  <c r="J136" i="14"/>
  <c r="AL128" i="14"/>
  <c r="AH128" i="14"/>
  <c r="AD128" i="14"/>
  <c r="V128" i="14"/>
  <c r="R128" i="14"/>
  <c r="Z128" i="14"/>
  <c r="N128" i="14"/>
  <c r="J128" i="14"/>
  <c r="AL120" i="14"/>
  <c r="AH120" i="14"/>
  <c r="AD120" i="14"/>
  <c r="V120" i="14"/>
  <c r="R120" i="14"/>
  <c r="Z120" i="14"/>
  <c r="N120" i="14"/>
  <c r="J120" i="14"/>
  <c r="AL112" i="14"/>
  <c r="AH112" i="14"/>
  <c r="AD112" i="14"/>
  <c r="V112" i="14"/>
  <c r="R112" i="14"/>
  <c r="Z112" i="14"/>
  <c r="N112" i="14"/>
  <c r="J112" i="14"/>
  <c r="AL104" i="14"/>
  <c r="AH104" i="14"/>
  <c r="AD104" i="14"/>
  <c r="V104" i="14"/>
  <c r="R104" i="14"/>
  <c r="J104" i="14"/>
  <c r="AL100" i="14"/>
  <c r="AH100" i="14"/>
  <c r="AD100" i="14"/>
  <c r="Z100" i="14"/>
  <c r="V100" i="14"/>
  <c r="R100" i="14"/>
  <c r="J100" i="14"/>
  <c r="AL96" i="14"/>
  <c r="AH96" i="14"/>
  <c r="AD96" i="14"/>
  <c r="V96" i="14"/>
  <c r="R96" i="14"/>
  <c r="N96" i="14"/>
  <c r="J96" i="14"/>
  <c r="AL92" i="14"/>
  <c r="AH92" i="14"/>
  <c r="AD92" i="14"/>
  <c r="Z92" i="14"/>
  <c r="V92" i="14"/>
  <c r="R92" i="14"/>
  <c r="N92" i="14"/>
  <c r="J92" i="14"/>
  <c r="AL72" i="14"/>
  <c r="AH72" i="14"/>
  <c r="AD72" i="14"/>
  <c r="V72" i="14"/>
  <c r="Z72" i="14"/>
  <c r="R72" i="14"/>
  <c r="N72" i="14"/>
  <c r="J72" i="14"/>
  <c r="AK163" i="14"/>
  <c r="AG163" i="14"/>
  <c r="Y163" i="14"/>
  <c r="AC163" i="14"/>
  <c r="U163" i="14"/>
  <c r="Q163" i="14"/>
  <c r="AK159" i="14"/>
  <c r="AG159" i="14"/>
  <c r="AC159" i="14"/>
  <c r="Y159" i="14"/>
  <c r="U159" i="14"/>
  <c r="AK155" i="14"/>
  <c r="AG155" i="14"/>
  <c r="AC155" i="14"/>
  <c r="Y155" i="14"/>
  <c r="U155" i="14"/>
  <c r="Q155" i="14"/>
  <c r="AK151" i="14"/>
  <c r="AG151" i="14"/>
  <c r="U151" i="14"/>
  <c r="Y151" i="14"/>
  <c r="AC151" i="14"/>
  <c r="Q151" i="14"/>
  <c r="AK147" i="14"/>
  <c r="U147" i="14"/>
  <c r="AC147" i="14"/>
  <c r="Y147" i="14"/>
  <c r="Q147" i="14"/>
  <c r="AG147" i="14"/>
  <c r="I147" i="14"/>
  <c r="AK143" i="14"/>
  <c r="AG143" i="14"/>
  <c r="AC143" i="14"/>
  <c r="U143" i="14"/>
  <c r="Y143" i="14"/>
  <c r="I143" i="14"/>
  <c r="AK139" i="14"/>
  <c r="AG139" i="14"/>
  <c r="U139" i="14"/>
  <c r="Y139" i="14"/>
  <c r="AC139" i="14"/>
  <c r="I139" i="14"/>
  <c r="Q139" i="14"/>
  <c r="AK135" i="14"/>
  <c r="U135" i="14"/>
  <c r="AC135" i="14"/>
  <c r="AG135" i="14"/>
  <c r="Y135" i="14"/>
  <c r="I135" i="14"/>
  <c r="Q135" i="14"/>
  <c r="AK131" i="14"/>
  <c r="AG131" i="14"/>
  <c r="U131" i="14"/>
  <c r="Y131" i="14"/>
  <c r="AC131" i="14"/>
  <c r="Q131" i="14"/>
  <c r="I131" i="14"/>
  <c r="AK127" i="14"/>
  <c r="U127" i="14"/>
  <c r="AG127" i="14"/>
  <c r="AC127" i="14"/>
  <c r="Y127" i="14"/>
  <c r="I127" i="14"/>
  <c r="AK123" i="14"/>
  <c r="AG123" i="14"/>
  <c r="U123" i="14"/>
  <c r="AC123" i="14"/>
  <c r="Y123" i="14"/>
  <c r="I123" i="14"/>
  <c r="Q123" i="14"/>
  <c r="AK119" i="14"/>
  <c r="AG119" i="14"/>
  <c r="U119" i="14"/>
  <c r="Y119" i="14"/>
  <c r="AC119" i="14"/>
  <c r="I119" i="14"/>
  <c r="Q119" i="14"/>
  <c r="AK115" i="14"/>
  <c r="U115" i="14"/>
  <c r="AC115" i="14"/>
  <c r="Y115" i="14"/>
  <c r="AG115" i="14"/>
  <c r="M115" i="14"/>
  <c r="Q115" i="14"/>
  <c r="I115" i="14"/>
  <c r="AK111" i="14"/>
  <c r="AG111" i="14"/>
  <c r="AC111" i="14"/>
  <c r="U111" i="14"/>
  <c r="Y111" i="14"/>
  <c r="M111" i="14"/>
  <c r="I111" i="14"/>
  <c r="AK107" i="14"/>
  <c r="AG107" i="14"/>
  <c r="U107" i="14"/>
  <c r="Y107" i="14"/>
  <c r="AC107" i="14"/>
  <c r="M107" i="14"/>
  <c r="I107" i="14"/>
  <c r="Q107" i="14"/>
  <c r="AK103" i="14"/>
  <c r="Y103" i="14"/>
  <c r="U103" i="14"/>
  <c r="AG103" i="14"/>
  <c r="AC103" i="14"/>
  <c r="I103" i="14"/>
  <c r="Q103" i="14"/>
  <c r="M103" i="14"/>
  <c r="AK99" i="14"/>
  <c r="AG99" i="14"/>
  <c r="Y99" i="14"/>
  <c r="U99" i="14"/>
  <c r="Q99" i="14"/>
  <c r="I99" i="14"/>
  <c r="M99" i="14"/>
  <c r="AK95" i="14"/>
  <c r="Y95" i="14"/>
  <c r="U95" i="14"/>
  <c r="AG95" i="14"/>
  <c r="AC95" i="14"/>
  <c r="I95" i="14"/>
  <c r="M95" i="14"/>
  <c r="AK87" i="14"/>
  <c r="AG87" i="14"/>
  <c r="Y87" i="14"/>
  <c r="U87" i="14"/>
  <c r="AC87" i="14"/>
  <c r="I87" i="14"/>
  <c r="Q87" i="14"/>
  <c r="AK83" i="14"/>
  <c r="Y83" i="14"/>
  <c r="U83" i="14"/>
  <c r="AC83" i="14"/>
  <c r="AG83" i="14"/>
  <c r="Q83" i="14"/>
  <c r="M83" i="14"/>
  <c r="I83" i="14"/>
  <c r="AK79" i="14"/>
  <c r="Y79" i="14"/>
  <c r="AG79" i="14"/>
  <c r="AC79" i="14"/>
  <c r="U79" i="14"/>
  <c r="I79" i="14"/>
  <c r="M79" i="14"/>
  <c r="AK75" i="14"/>
  <c r="Y75" i="14"/>
  <c r="AG75" i="14"/>
  <c r="U75" i="14"/>
  <c r="AC75" i="14"/>
  <c r="I75" i="14"/>
  <c r="Q75" i="14"/>
  <c r="AK71" i="14"/>
  <c r="Y71" i="14"/>
  <c r="U71" i="14"/>
  <c r="AG71" i="14"/>
  <c r="AC71" i="14"/>
  <c r="M71" i="14"/>
  <c r="I71" i="14"/>
  <c r="Q71" i="14"/>
  <c r="V166" i="14"/>
  <c r="R166" i="14"/>
  <c r="N166" i="14"/>
  <c r="AH162" i="14"/>
  <c r="AL162" i="14"/>
  <c r="Z162" i="14"/>
  <c r="AD162" i="14"/>
  <c r="V162" i="14"/>
  <c r="R162" i="14"/>
  <c r="J162" i="14"/>
  <c r="N162" i="14"/>
  <c r="AH158" i="14"/>
  <c r="AL158" i="14"/>
  <c r="AD158" i="14"/>
  <c r="Z158" i="14"/>
  <c r="V158" i="14"/>
  <c r="R158" i="14"/>
  <c r="J158" i="14"/>
  <c r="N158" i="14"/>
  <c r="AH154" i="14"/>
  <c r="AL154" i="14"/>
  <c r="AD154" i="14"/>
  <c r="Z154" i="14"/>
  <c r="V154" i="14"/>
  <c r="R154" i="14"/>
  <c r="J154" i="14"/>
  <c r="N154" i="14"/>
  <c r="AH150" i="14"/>
  <c r="AL150" i="14"/>
  <c r="Z150" i="14"/>
  <c r="AD150" i="14"/>
  <c r="R150" i="14"/>
  <c r="J150" i="14"/>
  <c r="V150" i="14"/>
  <c r="N150" i="14"/>
  <c r="AH146" i="14"/>
  <c r="AL146" i="14"/>
  <c r="AD146" i="14"/>
  <c r="Z146" i="14"/>
  <c r="V146" i="14"/>
  <c r="R146" i="14"/>
  <c r="J146" i="14"/>
  <c r="N146" i="14"/>
  <c r="AH142" i="14"/>
  <c r="AL142" i="14"/>
  <c r="Z142" i="14"/>
  <c r="V142" i="14"/>
  <c r="R142" i="14"/>
  <c r="AD142" i="14"/>
  <c r="J142" i="14"/>
  <c r="N142" i="14"/>
  <c r="AH138" i="14"/>
  <c r="AL138" i="14"/>
  <c r="Z138" i="14"/>
  <c r="AD138" i="14"/>
  <c r="V138" i="14"/>
  <c r="R138" i="14"/>
  <c r="J138" i="14"/>
  <c r="N138" i="14"/>
  <c r="AH134" i="14"/>
  <c r="AL134" i="14"/>
  <c r="AD134" i="14"/>
  <c r="Z134" i="14"/>
  <c r="V134" i="14"/>
  <c r="R134" i="14"/>
  <c r="J134" i="14"/>
  <c r="N134" i="14"/>
  <c r="AH130" i="14"/>
  <c r="AL130" i="14"/>
  <c r="Z130" i="14"/>
  <c r="AD130" i="14"/>
  <c r="R130" i="14"/>
  <c r="J130" i="14"/>
  <c r="N130" i="14"/>
  <c r="AH126" i="14"/>
  <c r="AL126" i="14"/>
  <c r="AD126" i="14"/>
  <c r="Z126" i="14"/>
  <c r="V126" i="14"/>
  <c r="R126" i="14"/>
  <c r="J126" i="14"/>
  <c r="N126" i="14"/>
  <c r="AH122" i="14"/>
  <c r="AL122" i="14"/>
  <c r="AD122" i="14"/>
  <c r="Z122" i="14"/>
  <c r="V122" i="14"/>
  <c r="N122" i="14"/>
  <c r="R122" i="14"/>
  <c r="J122" i="14"/>
  <c r="AH118" i="14"/>
  <c r="AL118" i="14"/>
  <c r="Z118" i="14"/>
  <c r="AD118" i="14"/>
  <c r="N118" i="14"/>
  <c r="R118" i="14"/>
  <c r="J118" i="14"/>
  <c r="V118" i="14"/>
  <c r="AH114" i="14"/>
  <c r="AL114" i="14"/>
  <c r="AD114" i="14"/>
  <c r="Z114" i="14"/>
  <c r="N114" i="14"/>
  <c r="R114" i="14"/>
  <c r="J114" i="14"/>
  <c r="V114" i="14"/>
  <c r="AH110" i="14"/>
  <c r="AL110" i="14"/>
  <c r="Z110" i="14"/>
  <c r="AD110" i="14"/>
  <c r="N110" i="14"/>
  <c r="V110" i="14"/>
  <c r="R110" i="14"/>
  <c r="J110" i="14"/>
  <c r="AH106" i="14"/>
  <c r="AL106" i="14"/>
  <c r="Z106" i="14"/>
  <c r="AD106" i="14"/>
  <c r="V106" i="14"/>
  <c r="N106" i="14"/>
  <c r="R106" i="14"/>
  <c r="J106" i="14"/>
  <c r="AH102" i="14"/>
  <c r="AL102" i="14"/>
  <c r="Z102" i="14"/>
  <c r="AD102" i="14"/>
  <c r="N102" i="14"/>
  <c r="R102" i="14"/>
  <c r="J102" i="14"/>
  <c r="V102" i="14"/>
  <c r="AH98" i="14"/>
  <c r="AL98" i="14"/>
  <c r="Z98" i="14"/>
  <c r="AD98" i="14"/>
  <c r="N98" i="14"/>
  <c r="R98" i="14"/>
  <c r="J98" i="14"/>
  <c r="V98" i="14"/>
  <c r="AH94" i="14"/>
  <c r="AL94" i="14"/>
  <c r="Z94" i="14"/>
  <c r="AD94" i="14"/>
  <c r="N94" i="14"/>
  <c r="V94" i="14"/>
  <c r="R94" i="14"/>
  <c r="J94" i="14"/>
  <c r="AH90" i="14"/>
  <c r="AL90" i="14"/>
  <c r="Z90" i="14"/>
  <c r="AD90" i="14"/>
  <c r="V90" i="14"/>
  <c r="N90" i="14"/>
  <c r="R90" i="14"/>
  <c r="J90" i="14"/>
  <c r="AH86" i="14"/>
  <c r="AL86" i="14"/>
  <c r="Z86" i="14"/>
  <c r="N86" i="14"/>
  <c r="AD86" i="14"/>
  <c r="R86" i="14"/>
  <c r="V86" i="14"/>
  <c r="J86" i="14"/>
  <c r="AH82" i="14"/>
  <c r="AL82" i="14"/>
  <c r="Z82" i="14"/>
  <c r="AD82" i="14"/>
  <c r="N82" i="14"/>
  <c r="R82" i="14"/>
  <c r="V82" i="14"/>
  <c r="J82" i="14"/>
  <c r="AH78" i="14"/>
  <c r="AL78" i="14"/>
  <c r="Z78" i="14"/>
  <c r="N78" i="14"/>
  <c r="AD78" i="14"/>
  <c r="V78" i="14"/>
  <c r="R78" i="14"/>
  <c r="J78" i="14"/>
  <c r="AH74" i="14"/>
  <c r="AL74" i="14"/>
  <c r="Z74" i="14"/>
  <c r="AD74" i="14"/>
  <c r="V74" i="14"/>
  <c r="N74" i="14"/>
  <c r="R74" i="14"/>
  <c r="J74" i="14"/>
  <c r="U166" i="14"/>
  <c r="Q166" i="14"/>
  <c r="M166" i="14"/>
  <c r="AG162" i="14"/>
  <c r="AK162" i="14"/>
  <c r="AC162" i="14"/>
  <c r="Y162" i="14"/>
  <c r="U162" i="14"/>
  <c r="Q162" i="14"/>
  <c r="I162" i="14"/>
  <c r="M162" i="14"/>
  <c r="AG158" i="14"/>
  <c r="AC158" i="14"/>
  <c r="Y158" i="14"/>
  <c r="AK158" i="14"/>
  <c r="U158" i="14"/>
  <c r="I158" i="14"/>
  <c r="M158" i="14"/>
  <c r="AG154" i="14"/>
  <c r="AK154" i="14"/>
  <c r="AC154" i="14"/>
  <c r="Y154" i="14"/>
  <c r="U154" i="14"/>
  <c r="I154" i="14"/>
  <c r="Q154" i="14"/>
  <c r="M154" i="14"/>
  <c r="AG150" i="14"/>
  <c r="AK150" i="14"/>
  <c r="AC150" i="14"/>
  <c r="Y150" i="14"/>
  <c r="U150" i="14"/>
  <c r="I150" i="14"/>
  <c r="Q150" i="14"/>
  <c r="M150" i="14"/>
  <c r="AG146" i="14"/>
  <c r="AK146" i="14"/>
  <c r="AC146" i="14"/>
  <c r="Y146" i="14"/>
  <c r="U146" i="14"/>
  <c r="Q146" i="14"/>
  <c r="I146" i="14"/>
  <c r="M146" i="14"/>
  <c r="AG142" i="14"/>
  <c r="AK142" i="14"/>
  <c r="AC142" i="14"/>
  <c r="Y142" i="14"/>
  <c r="U142" i="14"/>
  <c r="I142" i="14"/>
  <c r="M142" i="14"/>
  <c r="AG138" i="14"/>
  <c r="AK138" i="14"/>
  <c r="AC138" i="14"/>
  <c r="Y138" i="14"/>
  <c r="U138" i="14"/>
  <c r="I138" i="14"/>
  <c r="Q138" i="14"/>
  <c r="M138" i="14"/>
  <c r="AG134" i="14"/>
  <c r="AK134" i="14"/>
  <c r="AC134" i="14"/>
  <c r="Y134" i="14"/>
  <c r="U134" i="14"/>
  <c r="I134" i="14"/>
  <c r="Q134" i="14"/>
  <c r="M134" i="14"/>
  <c r="AG130" i="14"/>
  <c r="AK130" i="14"/>
  <c r="AC130" i="14"/>
  <c r="Y130" i="14"/>
  <c r="U130" i="14"/>
  <c r="Q130" i="14"/>
  <c r="I130" i="14"/>
  <c r="M130" i="14"/>
  <c r="AG126" i="14"/>
  <c r="AK126" i="14"/>
  <c r="AC126" i="14"/>
  <c r="Y126" i="14"/>
  <c r="U126" i="14"/>
  <c r="I126" i="14"/>
  <c r="M126" i="14"/>
  <c r="AG122" i="14"/>
  <c r="AK122" i="14"/>
  <c r="AC122" i="14"/>
  <c r="Y122" i="14"/>
  <c r="U122" i="14"/>
  <c r="I122" i="14"/>
  <c r="Q122" i="14"/>
  <c r="M122" i="14"/>
  <c r="AG118" i="14"/>
  <c r="AK118" i="14"/>
  <c r="AC118" i="14"/>
  <c r="Y118" i="14"/>
  <c r="U118" i="14"/>
  <c r="I118" i="14"/>
  <c r="Q118" i="14"/>
  <c r="AG114" i="14"/>
  <c r="AK114" i="14"/>
  <c r="AC114" i="14"/>
  <c r="Y114" i="14"/>
  <c r="U114" i="14"/>
  <c r="Q114" i="14"/>
  <c r="I114" i="14"/>
  <c r="AG110" i="14"/>
  <c r="AK110" i="14"/>
  <c r="AC110" i="14"/>
  <c r="Y110" i="14"/>
  <c r="U110" i="14"/>
  <c r="M110" i="14"/>
  <c r="I110" i="14"/>
  <c r="AG106" i="14"/>
  <c r="AK106" i="14"/>
  <c r="AC106" i="14"/>
  <c r="Y106" i="14"/>
  <c r="U106" i="14"/>
  <c r="I106" i="14"/>
  <c r="M106" i="14"/>
  <c r="Q106" i="14"/>
  <c r="AG102" i="14"/>
  <c r="AK102" i="14"/>
  <c r="AC102" i="14"/>
  <c r="Y102" i="14"/>
  <c r="U102" i="14"/>
  <c r="I102" i="14"/>
  <c r="Q102" i="14"/>
  <c r="M102" i="14"/>
  <c r="AG98" i="14"/>
  <c r="AK98" i="14"/>
  <c r="AC98" i="14"/>
  <c r="Y98" i="14"/>
  <c r="U98" i="14"/>
  <c r="Q98" i="14"/>
  <c r="I98" i="14"/>
  <c r="M98" i="14"/>
  <c r="AG94" i="14"/>
  <c r="AK94" i="14"/>
  <c r="AC94" i="14"/>
  <c r="Y94" i="14"/>
  <c r="U94" i="14"/>
  <c r="I94" i="14"/>
  <c r="M94" i="14"/>
  <c r="AG90" i="14"/>
  <c r="AK90" i="14"/>
  <c r="AC90" i="14"/>
  <c r="Y90" i="14"/>
  <c r="U90" i="14"/>
  <c r="I90" i="14"/>
  <c r="Q90" i="14"/>
  <c r="M90" i="14"/>
  <c r="AG86" i="14"/>
  <c r="AK86" i="14"/>
  <c r="AC86" i="14"/>
  <c r="Y86" i="14"/>
  <c r="U86" i="14"/>
  <c r="I86" i="14"/>
  <c r="Q86" i="14"/>
  <c r="AG82" i="14"/>
  <c r="AK82" i="14"/>
  <c r="AC82" i="14"/>
  <c r="Y82" i="14"/>
  <c r="U82" i="14"/>
  <c r="Q82" i="14"/>
  <c r="M82" i="14"/>
  <c r="I82" i="14"/>
  <c r="AG78" i="14"/>
  <c r="AK78" i="14"/>
  <c r="AC78" i="14"/>
  <c r="Y78" i="14"/>
  <c r="U78" i="14"/>
  <c r="I78" i="14"/>
  <c r="M78" i="14"/>
  <c r="AG74" i="14"/>
  <c r="AK74" i="14"/>
  <c r="AC74" i="14"/>
  <c r="Y74" i="14"/>
  <c r="U74" i="14"/>
  <c r="I74" i="14"/>
  <c r="Q74" i="14"/>
  <c r="AH165" i="14"/>
  <c r="AL165" i="14"/>
  <c r="AD165" i="14"/>
  <c r="Z165" i="14"/>
  <c r="V165" i="14"/>
  <c r="R165" i="14"/>
  <c r="N165" i="14"/>
  <c r="AH161" i="14"/>
  <c r="AL161" i="14"/>
  <c r="AD161" i="14"/>
  <c r="Z161" i="14"/>
  <c r="V161" i="14"/>
  <c r="R161" i="14"/>
  <c r="N161" i="14"/>
  <c r="AH157" i="14"/>
  <c r="AL157" i="14"/>
  <c r="AD157" i="14"/>
  <c r="Z157" i="14"/>
  <c r="V157" i="14"/>
  <c r="R157" i="14"/>
  <c r="N157" i="14"/>
  <c r="AH153" i="14"/>
  <c r="AL153" i="14"/>
  <c r="AD153" i="14"/>
  <c r="Z153" i="14"/>
  <c r="V153" i="14"/>
  <c r="R153" i="14"/>
  <c r="N153" i="14"/>
  <c r="AH149" i="14"/>
  <c r="AL149" i="14"/>
  <c r="AD149" i="14"/>
  <c r="Z149" i="14"/>
  <c r="V149" i="14"/>
  <c r="R149" i="14"/>
  <c r="N149" i="14"/>
  <c r="AH145" i="14"/>
  <c r="AL145" i="14"/>
  <c r="AD145" i="14"/>
  <c r="Z145" i="14"/>
  <c r="V145" i="14"/>
  <c r="R145" i="14"/>
  <c r="N145" i="14"/>
  <c r="AH141" i="14"/>
  <c r="AL141" i="14"/>
  <c r="AD141" i="14"/>
  <c r="Z141" i="14"/>
  <c r="R141" i="14"/>
  <c r="V141" i="14"/>
  <c r="N141" i="14"/>
  <c r="AH137" i="14"/>
  <c r="AL137" i="14"/>
  <c r="AD137" i="14"/>
  <c r="Z137" i="14"/>
  <c r="V137" i="14"/>
  <c r="R137" i="14"/>
  <c r="N137" i="14"/>
  <c r="AH133" i="14"/>
  <c r="AL133" i="14"/>
  <c r="AD133" i="14"/>
  <c r="Z133" i="14"/>
  <c r="R133" i="14"/>
  <c r="N133" i="14"/>
  <c r="AH129" i="14"/>
  <c r="AL129" i="14"/>
  <c r="AD129" i="14"/>
  <c r="Z129" i="14"/>
  <c r="V129" i="14"/>
  <c r="R129" i="14"/>
  <c r="N129" i="14"/>
  <c r="AH125" i="14"/>
  <c r="AL125" i="14"/>
  <c r="AD125" i="14"/>
  <c r="Z125" i="14"/>
  <c r="V125" i="14"/>
  <c r="R125" i="14"/>
  <c r="N125" i="14"/>
  <c r="AH121" i="14"/>
  <c r="AL121" i="14"/>
  <c r="AD121" i="14"/>
  <c r="Z121" i="14"/>
  <c r="V121" i="14"/>
  <c r="R121" i="14"/>
  <c r="N121" i="14"/>
  <c r="AH117" i="14"/>
  <c r="AL117" i="14"/>
  <c r="AD117" i="14"/>
  <c r="Z117" i="14"/>
  <c r="R117" i="14"/>
  <c r="V117" i="14"/>
  <c r="N117" i="14"/>
  <c r="AH113" i="14"/>
  <c r="AL113" i="14"/>
  <c r="AD113" i="14"/>
  <c r="Z113" i="14"/>
  <c r="V113" i="14"/>
  <c r="R113" i="14"/>
  <c r="AH109" i="14"/>
  <c r="AL109" i="14"/>
  <c r="AD109" i="14"/>
  <c r="Z109" i="14"/>
  <c r="V109" i="14"/>
  <c r="R109" i="14"/>
  <c r="AH105" i="14"/>
  <c r="AL105" i="14"/>
  <c r="AD105" i="14"/>
  <c r="Z105" i="14"/>
  <c r="V105" i="14"/>
  <c r="R105" i="14"/>
  <c r="N105" i="14"/>
  <c r="AH101" i="14"/>
  <c r="AL101" i="14"/>
  <c r="AD101" i="14"/>
  <c r="R101" i="14"/>
  <c r="Z101" i="14"/>
  <c r="V101" i="14"/>
  <c r="N101" i="14"/>
  <c r="AH97" i="14"/>
  <c r="AL97" i="14"/>
  <c r="AD97" i="14"/>
  <c r="Z97" i="14"/>
  <c r="V97" i="14"/>
  <c r="R97" i="14"/>
  <c r="N97" i="14"/>
  <c r="AH93" i="14"/>
  <c r="AL93" i="14"/>
  <c r="AD93" i="14"/>
  <c r="V93" i="14"/>
  <c r="Z93" i="14"/>
  <c r="R93" i="14"/>
  <c r="N93" i="14"/>
  <c r="AH89" i="14"/>
  <c r="AL89" i="14"/>
  <c r="AD89" i="14"/>
  <c r="Z89" i="14"/>
  <c r="V89" i="14"/>
  <c r="R89" i="14"/>
  <c r="N89" i="14"/>
  <c r="AH85" i="14"/>
  <c r="AL85" i="14"/>
  <c r="AD85" i="14"/>
  <c r="N85" i="14"/>
  <c r="Z85" i="14"/>
  <c r="R85" i="14"/>
  <c r="V85" i="14"/>
  <c r="AH81" i="14"/>
  <c r="AL81" i="14"/>
  <c r="AD81" i="14"/>
  <c r="Z81" i="14"/>
  <c r="N81" i="14"/>
  <c r="V81" i="14"/>
  <c r="R81" i="14"/>
  <c r="AH77" i="14"/>
  <c r="AL77" i="14"/>
  <c r="AD77" i="14"/>
  <c r="Z77" i="14"/>
  <c r="N77" i="14"/>
  <c r="V77" i="14"/>
  <c r="R77" i="14"/>
  <c r="AH73" i="14"/>
  <c r="AL73" i="14"/>
  <c r="AD73" i="14"/>
  <c r="Z73" i="14"/>
  <c r="V73" i="14"/>
  <c r="N73" i="14"/>
  <c r="R73" i="14"/>
  <c r="AK165" i="14"/>
  <c r="AC165" i="14"/>
  <c r="AG165" i="14"/>
  <c r="Y165" i="14"/>
  <c r="Q165" i="14"/>
  <c r="U165" i="14"/>
  <c r="M165" i="14"/>
  <c r="AC161" i="14"/>
  <c r="AG161" i="14"/>
  <c r="AK161" i="14"/>
  <c r="Y161" i="14"/>
  <c r="Q161" i="14"/>
  <c r="M161" i="14"/>
  <c r="AC157" i="14"/>
  <c r="AG157" i="14"/>
  <c r="Y157" i="14"/>
  <c r="AK157" i="14"/>
  <c r="Q157" i="14"/>
  <c r="M157" i="14"/>
  <c r="U157" i="14"/>
  <c r="AC153" i="14"/>
  <c r="AG153" i="14"/>
  <c r="Y153" i="14"/>
  <c r="AK153" i="14"/>
  <c r="Q153" i="14"/>
  <c r="M153" i="14"/>
  <c r="U153" i="14"/>
  <c r="AC149" i="14"/>
  <c r="AK149" i="14"/>
  <c r="AG149" i="14"/>
  <c r="Y149" i="14"/>
  <c r="U149" i="14"/>
  <c r="Q149" i="14"/>
  <c r="M149" i="14"/>
  <c r="AC145" i="14"/>
  <c r="AK145" i="14"/>
  <c r="Y145" i="14"/>
  <c r="AG145" i="14"/>
  <c r="Q145" i="14"/>
  <c r="U145" i="14"/>
  <c r="M145" i="14"/>
  <c r="AK141" i="14"/>
  <c r="AG141" i="14"/>
  <c r="AC141" i="14"/>
  <c r="Y141" i="14"/>
  <c r="Q141" i="14"/>
  <c r="U141" i="14"/>
  <c r="M141" i="14"/>
  <c r="AK137" i="14"/>
  <c r="AC137" i="14"/>
  <c r="Y137" i="14"/>
  <c r="U137" i="14"/>
  <c r="Q137" i="14"/>
  <c r="AG137" i="14"/>
  <c r="M137" i="14"/>
  <c r="AC133" i="14"/>
  <c r="AG133" i="14"/>
  <c r="AK133" i="14"/>
  <c r="Y133" i="14"/>
  <c r="Q133" i="14"/>
  <c r="U133" i="14"/>
  <c r="M133" i="14"/>
  <c r="AG129" i="14"/>
  <c r="AC129" i="14"/>
  <c r="Y129" i="14"/>
  <c r="AK129" i="14"/>
  <c r="U129" i="14"/>
  <c r="Q129" i="14"/>
  <c r="M129" i="14"/>
  <c r="AC125" i="14"/>
  <c r="Y125" i="14"/>
  <c r="AG125" i="14"/>
  <c r="AK125" i="14"/>
  <c r="U125" i="14"/>
  <c r="Q125" i="14"/>
  <c r="M125" i="14"/>
  <c r="AC121" i="14"/>
  <c r="AG121" i="14"/>
  <c r="Y121" i="14"/>
  <c r="AK121" i="14"/>
  <c r="U121" i="14"/>
  <c r="Q121" i="14"/>
  <c r="M121" i="14"/>
  <c r="AC117" i="14"/>
  <c r="AK117" i="14"/>
  <c r="AG117" i="14"/>
  <c r="Y117" i="14"/>
  <c r="U117" i="14"/>
  <c r="Q117" i="14"/>
  <c r="M117" i="14"/>
  <c r="AC113" i="14"/>
  <c r="AK113" i="14"/>
  <c r="Y113" i="14"/>
  <c r="U113" i="14"/>
  <c r="AG113" i="14"/>
  <c r="Q113" i="14"/>
  <c r="M113" i="14"/>
  <c r="AK109" i="14"/>
  <c r="AG109" i="14"/>
  <c r="AC109" i="14"/>
  <c r="Y109" i="14"/>
  <c r="U109" i="14"/>
  <c r="Q109" i="14"/>
  <c r="AK105" i="14"/>
  <c r="AC105" i="14"/>
  <c r="Y105" i="14"/>
  <c r="AG105" i="14"/>
  <c r="U105" i="14"/>
  <c r="Q105" i="14"/>
  <c r="AC101" i="14"/>
  <c r="AG101" i="14"/>
  <c r="AK101" i="14"/>
  <c r="Y101" i="14"/>
  <c r="U101" i="14"/>
  <c r="Q101" i="14"/>
  <c r="M101" i="14"/>
  <c r="AG97" i="14"/>
  <c r="AC97" i="14"/>
  <c r="AK97" i="14"/>
  <c r="Y97" i="14"/>
  <c r="U97" i="14"/>
  <c r="Q97" i="14"/>
  <c r="M97" i="14"/>
  <c r="AC93" i="14"/>
  <c r="AG93" i="14"/>
  <c r="Y93" i="14"/>
  <c r="U93" i="14"/>
  <c r="AK93" i="14"/>
  <c r="Q93" i="14"/>
  <c r="M93" i="14"/>
  <c r="AC89" i="14"/>
  <c r="AG89" i="14"/>
  <c r="Y89" i="14"/>
  <c r="U89" i="14"/>
  <c r="AK89" i="14"/>
  <c r="Q89" i="14"/>
  <c r="M89" i="14"/>
  <c r="AC85" i="14"/>
  <c r="AK85" i="14"/>
  <c r="AG85" i="14"/>
  <c r="U85" i="14"/>
  <c r="Y85" i="14"/>
  <c r="Q85" i="14"/>
  <c r="M85" i="14"/>
  <c r="AC81" i="14"/>
  <c r="AK81" i="14"/>
  <c r="Y81" i="14"/>
  <c r="AG81" i="14"/>
  <c r="U81" i="14"/>
  <c r="Q81" i="14"/>
  <c r="AK77" i="14"/>
  <c r="AG77" i="14"/>
  <c r="AC77" i="14"/>
  <c r="Y77" i="14"/>
  <c r="U77" i="14"/>
  <c r="Q77" i="14"/>
  <c r="M77" i="14"/>
  <c r="AK73" i="14"/>
  <c r="AC73" i="14"/>
  <c r="AG73" i="14"/>
  <c r="U73" i="14"/>
  <c r="Y73" i="14"/>
  <c r="Q73" i="14"/>
  <c r="M73" i="14"/>
  <c r="AC69" i="14"/>
  <c r="AG69" i="14"/>
  <c r="AK69" i="14"/>
  <c r="Y69" i="14"/>
  <c r="U69" i="14"/>
  <c r="Q69" i="14"/>
  <c r="M69" i="14"/>
  <c r="AG65" i="14"/>
  <c r="AC65" i="14"/>
  <c r="U65" i="14"/>
  <c r="AK65" i="14"/>
  <c r="Q65" i="14"/>
  <c r="M65" i="14"/>
  <c r="Y65" i="14"/>
  <c r="AC61" i="14"/>
  <c r="AK61" i="14"/>
  <c r="Y61" i="14"/>
  <c r="U61" i="14"/>
  <c r="Q61" i="14"/>
  <c r="AG61" i="14"/>
  <c r="AC57" i="14"/>
  <c r="AG57" i="14"/>
  <c r="Y57" i="14"/>
  <c r="AK57" i="14"/>
  <c r="U57" i="14"/>
  <c r="Q57" i="14"/>
  <c r="M57" i="14"/>
  <c r="AC53" i="14"/>
  <c r="AK53" i="14"/>
  <c r="AG53" i="14"/>
  <c r="U53" i="14"/>
  <c r="Y53" i="14"/>
  <c r="Q53" i="14"/>
  <c r="M53" i="14"/>
  <c r="AC49" i="14"/>
  <c r="AK49" i="14"/>
  <c r="AG49" i="14"/>
  <c r="Y49" i="14"/>
  <c r="U49" i="14"/>
  <c r="Q49" i="14"/>
  <c r="M49" i="14"/>
  <c r="AK45" i="14"/>
  <c r="AG45" i="14"/>
  <c r="AC45" i="14"/>
  <c r="Y45" i="14"/>
  <c r="U45" i="14"/>
  <c r="Q45" i="14"/>
  <c r="AK41" i="14"/>
  <c r="AC41" i="14"/>
  <c r="AG41" i="14"/>
  <c r="U41" i="14"/>
  <c r="Y41" i="14"/>
  <c r="Q41" i="14"/>
  <c r="M41" i="14"/>
  <c r="AC37" i="14"/>
  <c r="AG37" i="14"/>
  <c r="AK37" i="14"/>
  <c r="Y37" i="14"/>
  <c r="U37" i="14"/>
  <c r="Q37" i="14"/>
  <c r="M37" i="14"/>
  <c r="AG33" i="14"/>
  <c r="AC33" i="14"/>
  <c r="AK33" i="14"/>
  <c r="U33" i="14"/>
  <c r="Y33" i="14"/>
  <c r="Q33" i="14"/>
  <c r="M33" i="14"/>
  <c r="AC29" i="14"/>
  <c r="AK29" i="14"/>
  <c r="Y29" i="14"/>
  <c r="U29" i="14"/>
  <c r="AG29" i="14"/>
  <c r="Q29" i="14"/>
  <c r="AC25" i="14"/>
  <c r="AG25" i="14"/>
  <c r="AK25" i="14"/>
  <c r="Y25" i="14"/>
  <c r="U25" i="14"/>
  <c r="Q25" i="14"/>
  <c r="M25" i="14"/>
  <c r="AC21" i="14"/>
  <c r="AK21" i="14"/>
  <c r="AG21" i="14"/>
  <c r="U21" i="14"/>
  <c r="Y21" i="14"/>
  <c r="Q21" i="14"/>
  <c r="M21" i="14"/>
  <c r="AK17" i="14"/>
  <c r="AG17" i="14"/>
  <c r="AC17" i="14"/>
  <c r="Y17" i="14"/>
  <c r="U17" i="14"/>
  <c r="Q17" i="14"/>
  <c r="M17" i="14"/>
  <c r="AC13" i="14"/>
  <c r="AK13" i="14"/>
  <c r="AG13" i="14"/>
  <c r="Y13" i="14"/>
  <c r="U13" i="14"/>
  <c r="Q13" i="14"/>
  <c r="AK9" i="14"/>
  <c r="AG9" i="14"/>
  <c r="U9" i="14"/>
  <c r="Q9" i="14"/>
  <c r="Y9" i="14"/>
  <c r="AC9" i="14"/>
  <c r="M9" i="14"/>
  <c r="I160" i="14"/>
  <c r="I153" i="14"/>
  <c r="I145" i="14"/>
  <c r="J133" i="14"/>
  <c r="I109" i="14"/>
  <c r="I93" i="14"/>
  <c r="I77" i="14"/>
  <c r="I61" i="14"/>
  <c r="I45" i="14"/>
  <c r="I29" i="14"/>
  <c r="I13" i="14"/>
  <c r="M159" i="14"/>
  <c r="M143" i="14"/>
  <c r="M127" i="14"/>
  <c r="M109" i="14"/>
  <c r="M91" i="14"/>
  <c r="Q126" i="14"/>
  <c r="Q62" i="14"/>
  <c r="Z96" i="14"/>
  <c r="AL68" i="14"/>
  <c r="AH68" i="14"/>
  <c r="AD68" i="14"/>
  <c r="Z68" i="14"/>
  <c r="V68" i="14"/>
  <c r="R68" i="14"/>
  <c r="J68" i="14"/>
  <c r="AL64" i="14"/>
  <c r="AH64" i="14"/>
  <c r="AD64" i="14"/>
  <c r="V64" i="14"/>
  <c r="Z64" i="14"/>
  <c r="R64" i="14"/>
  <c r="N64" i="14"/>
  <c r="J64" i="14"/>
  <c r="AL60" i="14"/>
  <c r="AH60" i="14"/>
  <c r="AD60" i="14"/>
  <c r="Z60" i="14"/>
  <c r="V60" i="14"/>
  <c r="R60" i="14"/>
  <c r="N60" i="14"/>
  <c r="J60" i="14"/>
  <c r="AL56" i="14"/>
  <c r="AH56" i="14"/>
  <c r="AD56" i="14"/>
  <c r="Z56" i="14"/>
  <c r="V56" i="14"/>
  <c r="R56" i="14"/>
  <c r="N56" i="14"/>
  <c r="J56" i="14"/>
  <c r="AL52" i="14"/>
  <c r="AH52" i="14"/>
  <c r="AD52" i="14"/>
  <c r="V52" i="14"/>
  <c r="R52" i="14"/>
  <c r="Z52" i="14"/>
  <c r="N52" i="14"/>
  <c r="J52" i="14"/>
  <c r="AL48" i="14"/>
  <c r="AH48" i="14"/>
  <c r="AD48" i="14"/>
  <c r="Z48" i="14"/>
  <c r="V48" i="14"/>
  <c r="R48" i="14"/>
  <c r="N48" i="14"/>
  <c r="J48" i="14"/>
  <c r="AL44" i="14"/>
  <c r="AH44" i="14"/>
  <c r="AD44" i="14"/>
  <c r="V44" i="14"/>
  <c r="R44" i="14"/>
  <c r="Z44" i="14"/>
  <c r="N44" i="14"/>
  <c r="J44" i="14"/>
  <c r="AL40" i="14"/>
  <c r="AH40" i="14"/>
  <c r="AD40" i="14"/>
  <c r="V40" i="14"/>
  <c r="Z40" i="14"/>
  <c r="R40" i="14"/>
  <c r="N40" i="14"/>
  <c r="J40" i="14"/>
  <c r="AL36" i="14"/>
  <c r="AH36" i="14"/>
  <c r="AD36" i="14"/>
  <c r="Z36" i="14"/>
  <c r="V36" i="14"/>
  <c r="R36" i="14"/>
  <c r="N36" i="14"/>
  <c r="J36" i="14"/>
  <c r="AL32" i="14"/>
  <c r="AH32" i="14"/>
  <c r="AD32" i="14"/>
  <c r="V32" i="14"/>
  <c r="Z32" i="14"/>
  <c r="R32" i="14"/>
  <c r="N32" i="14"/>
  <c r="J32" i="14"/>
  <c r="AL28" i="14"/>
  <c r="AH28" i="14"/>
  <c r="AD28" i="14"/>
  <c r="Z28" i="14"/>
  <c r="V28" i="14"/>
  <c r="R28" i="14"/>
  <c r="N28" i="14"/>
  <c r="J28" i="14"/>
  <c r="AL24" i="14"/>
  <c r="AH24" i="14"/>
  <c r="AD24" i="14"/>
  <c r="Z24" i="14"/>
  <c r="V24" i="14"/>
  <c r="R24" i="14"/>
  <c r="N24" i="14"/>
  <c r="J24" i="14"/>
  <c r="AL20" i="14"/>
  <c r="AH20" i="14"/>
  <c r="AD20" i="14"/>
  <c r="V20" i="14"/>
  <c r="R20" i="14"/>
  <c r="Z20" i="14"/>
  <c r="N20" i="14"/>
  <c r="J20" i="14"/>
  <c r="AL16" i="14"/>
  <c r="AD16" i="14"/>
  <c r="AH16" i="14"/>
  <c r="Z16" i="14"/>
  <c r="V16" i="14"/>
  <c r="R16" i="14"/>
  <c r="N16" i="14"/>
  <c r="J16" i="14"/>
  <c r="AL12" i="14"/>
  <c r="AD12" i="14"/>
  <c r="AH12" i="14"/>
  <c r="V12" i="14"/>
  <c r="R12" i="14"/>
  <c r="N12" i="14"/>
  <c r="Z12" i="14"/>
  <c r="J12" i="14"/>
  <c r="I159" i="14"/>
  <c r="J152" i="14"/>
  <c r="I133" i="14"/>
  <c r="J121" i="14"/>
  <c r="J105" i="14"/>
  <c r="J89" i="14"/>
  <c r="J73" i="14"/>
  <c r="J57" i="14"/>
  <c r="J41" i="14"/>
  <c r="J25" i="14"/>
  <c r="J9" i="14"/>
  <c r="N155" i="14"/>
  <c r="N139" i="14"/>
  <c r="N123" i="14"/>
  <c r="M105" i="14"/>
  <c r="M87" i="14"/>
  <c r="M62" i="14"/>
  <c r="M13" i="14"/>
  <c r="Q111" i="14"/>
  <c r="Q47" i="14"/>
  <c r="V133" i="14"/>
  <c r="AC99" i="14"/>
  <c r="AL88" i="14"/>
  <c r="AH88" i="14"/>
  <c r="AD88" i="14"/>
  <c r="Z88" i="14"/>
  <c r="V88" i="14"/>
  <c r="R88" i="14"/>
  <c r="N88" i="14"/>
  <c r="J88" i="14"/>
  <c r="AL6" i="14"/>
  <c r="AH6" i="14"/>
  <c r="AD6" i="14"/>
  <c r="Z6" i="14"/>
  <c r="R6" i="14"/>
  <c r="N6" i="14"/>
  <c r="V6" i="14"/>
  <c r="AK164" i="14"/>
  <c r="AC164" i="14"/>
  <c r="AG164" i="14"/>
  <c r="Y164" i="14"/>
  <c r="Q164" i="14"/>
  <c r="U164" i="14"/>
  <c r="M164" i="14"/>
  <c r="AK160" i="14"/>
  <c r="AG160" i="14"/>
  <c r="AC160" i="14"/>
  <c r="Y160" i="14"/>
  <c r="Q160" i="14"/>
  <c r="M160" i="14"/>
  <c r="AK156" i="14"/>
  <c r="AC156" i="14"/>
  <c r="AG156" i="14"/>
  <c r="Y156" i="14"/>
  <c r="Q156" i="14"/>
  <c r="M156" i="14"/>
  <c r="U156" i="14"/>
  <c r="AK152" i="14"/>
  <c r="AG152" i="14"/>
  <c r="AC152" i="14"/>
  <c r="U152" i="14"/>
  <c r="Y152" i="14"/>
  <c r="Q152" i="14"/>
  <c r="M152" i="14"/>
  <c r="AK148" i="14"/>
  <c r="AC148" i="14"/>
  <c r="AG148" i="14"/>
  <c r="U148" i="14"/>
  <c r="Y148" i="14"/>
  <c r="Q148" i="14"/>
  <c r="M148" i="14"/>
  <c r="AK144" i="14"/>
  <c r="AG144" i="14"/>
  <c r="AC144" i="14"/>
  <c r="U144" i="14"/>
  <c r="Y144" i="14"/>
  <c r="Q144" i="14"/>
  <c r="M144" i="14"/>
  <c r="AK140" i="14"/>
  <c r="AG140" i="14"/>
  <c r="AC140" i="14"/>
  <c r="U140" i="14"/>
  <c r="Y140" i="14"/>
  <c r="Q140" i="14"/>
  <c r="M140" i="14"/>
  <c r="AK136" i="14"/>
  <c r="AC136" i="14"/>
  <c r="U136" i="14"/>
  <c r="AG136" i="14"/>
  <c r="Y136" i="14"/>
  <c r="Q136" i="14"/>
  <c r="M136" i="14"/>
  <c r="AK132" i="14"/>
  <c r="AG132" i="14"/>
  <c r="AC132" i="14"/>
  <c r="U132" i="14"/>
  <c r="Y132" i="14"/>
  <c r="Q132" i="14"/>
  <c r="M132" i="14"/>
  <c r="AK128" i="14"/>
  <c r="AG128" i="14"/>
  <c r="AC128" i="14"/>
  <c r="U128" i="14"/>
  <c r="Y128" i="14"/>
  <c r="Q128" i="14"/>
  <c r="M128" i="14"/>
  <c r="AK124" i="14"/>
  <c r="AC124" i="14"/>
  <c r="AG124" i="14"/>
  <c r="U124" i="14"/>
  <c r="Y124" i="14"/>
  <c r="Q124" i="14"/>
  <c r="M124" i="14"/>
  <c r="AK120" i="14"/>
  <c r="AG120" i="14"/>
  <c r="AC120" i="14"/>
  <c r="U120" i="14"/>
  <c r="Y120" i="14"/>
  <c r="Q120" i="14"/>
  <c r="M120" i="14"/>
  <c r="I120" i="14"/>
  <c r="AK116" i="14"/>
  <c r="AC116" i="14"/>
  <c r="U116" i="14"/>
  <c r="Y116" i="14"/>
  <c r="Q116" i="14"/>
  <c r="AG116" i="14"/>
  <c r="M116" i="14"/>
  <c r="I116" i="14"/>
  <c r="AK112" i="14"/>
  <c r="AG112" i="14"/>
  <c r="AC112" i="14"/>
  <c r="U112" i="14"/>
  <c r="Y112" i="14"/>
  <c r="Q112" i="14"/>
  <c r="M112" i="14"/>
  <c r="I112" i="14"/>
  <c r="AK108" i="14"/>
  <c r="AG108" i="14"/>
  <c r="AC108" i="14"/>
  <c r="U108" i="14"/>
  <c r="Y108" i="14"/>
  <c r="Q108" i="14"/>
  <c r="M108" i="14"/>
  <c r="I108" i="14"/>
  <c r="AK104" i="14"/>
  <c r="Y104" i="14"/>
  <c r="AC104" i="14"/>
  <c r="U104" i="14"/>
  <c r="AG104" i="14"/>
  <c r="Q104" i="14"/>
  <c r="I104" i="14"/>
  <c r="M104" i="14"/>
  <c r="AK100" i="14"/>
  <c r="AG100" i="14"/>
  <c r="Y100" i="14"/>
  <c r="AC100" i="14"/>
  <c r="U100" i="14"/>
  <c r="Q100" i="14"/>
  <c r="I100" i="14"/>
  <c r="AK96" i="14"/>
  <c r="Y96" i="14"/>
  <c r="AG96" i="14"/>
  <c r="AC96" i="14"/>
  <c r="U96" i="14"/>
  <c r="Q96" i="14"/>
  <c r="I96" i="14"/>
  <c r="AK92" i="14"/>
  <c r="Y92" i="14"/>
  <c r="AC92" i="14"/>
  <c r="U92" i="14"/>
  <c r="AG92" i="14"/>
  <c r="Q92" i="14"/>
  <c r="M92" i="14"/>
  <c r="I92" i="14"/>
  <c r="AK88" i="14"/>
  <c r="AG88" i="14"/>
  <c r="Y88" i="14"/>
  <c r="AC88" i="14"/>
  <c r="U88" i="14"/>
  <c r="Q88" i="14"/>
  <c r="M88" i="14"/>
  <c r="I88" i="14"/>
  <c r="AK84" i="14"/>
  <c r="Y84" i="14"/>
  <c r="AC84" i="14"/>
  <c r="U84" i="14"/>
  <c r="AG84" i="14"/>
  <c r="Q84" i="14"/>
  <c r="M84" i="14"/>
  <c r="I84" i="14"/>
  <c r="AK80" i="14"/>
  <c r="AG80" i="14"/>
  <c r="Y80" i="14"/>
  <c r="AC80" i="14"/>
  <c r="U80" i="14"/>
  <c r="Q80" i="14"/>
  <c r="I80" i="14"/>
  <c r="M80" i="14"/>
  <c r="AK76" i="14"/>
  <c r="AG76" i="14"/>
  <c r="Y76" i="14"/>
  <c r="AC76" i="14"/>
  <c r="U76" i="14"/>
  <c r="Q76" i="14"/>
  <c r="M76" i="14"/>
  <c r="I76" i="14"/>
  <c r="AK72" i="14"/>
  <c r="Y72" i="14"/>
  <c r="AC72" i="14"/>
  <c r="AG72" i="14"/>
  <c r="U72" i="14"/>
  <c r="Q72" i="14"/>
  <c r="M72" i="14"/>
  <c r="I72" i="14"/>
  <c r="AK68" i="14"/>
  <c r="AG68" i="14"/>
  <c r="Y68" i="14"/>
  <c r="AC68" i="14"/>
  <c r="U68" i="14"/>
  <c r="Q68" i="14"/>
  <c r="I68" i="14"/>
  <c r="AK64" i="14"/>
  <c r="Y64" i="14"/>
  <c r="AG64" i="14"/>
  <c r="AC64" i="14"/>
  <c r="U64" i="14"/>
  <c r="Q64" i="14"/>
  <c r="M64" i="14"/>
  <c r="I64" i="14"/>
  <c r="AK60" i="14"/>
  <c r="Y60" i="14"/>
  <c r="AC60" i="14"/>
  <c r="U60" i="14"/>
  <c r="AG60" i="14"/>
  <c r="Q60" i="14"/>
  <c r="M60" i="14"/>
  <c r="I60" i="14"/>
  <c r="AK56" i="14"/>
  <c r="AG56" i="14"/>
  <c r="Y56" i="14"/>
  <c r="AC56" i="14"/>
  <c r="U56" i="14"/>
  <c r="Q56" i="14"/>
  <c r="M56" i="14"/>
  <c r="I56" i="14"/>
  <c r="AK52" i="14"/>
  <c r="Y52" i="14"/>
  <c r="AC52" i="14"/>
  <c r="U52" i="14"/>
  <c r="Q52" i="14"/>
  <c r="AG52" i="14"/>
  <c r="M52" i="14"/>
  <c r="I52" i="14"/>
  <c r="AK48" i="14"/>
  <c r="AG48" i="14"/>
  <c r="Y48" i="14"/>
  <c r="AC48" i="14"/>
  <c r="U48" i="14"/>
  <c r="Q48" i="14"/>
  <c r="M48" i="14"/>
  <c r="I48" i="14"/>
  <c r="AK44" i="14"/>
  <c r="AG44" i="14"/>
  <c r="Y44" i="14"/>
  <c r="AC44" i="14"/>
  <c r="U44" i="14"/>
  <c r="Q44" i="14"/>
  <c r="I44" i="14"/>
  <c r="AK40" i="14"/>
  <c r="Y40" i="14"/>
  <c r="AC40" i="14"/>
  <c r="AG40" i="14"/>
  <c r="U40" i="14"/>
  <c r="Q40" i="14"/>
  <c r="M40" i="14"/>
  <c r="I40" i="14"/>
  <c r="AK36" i="14"/>
  <c r="AG36" i="14"/>
  <c r="Y36" i="14"/>
  <c r="AC36" i="14"/>
  <c r="U36" i="14"/>
  <c r="Q36" i="14"/>
  <c r="M36" i="14"/>
  <c r="I36" i="14"/>
  <c r="AK32" i="14"/>
  <c r="Y32" i="14"/>
  <c r="AG32" i="14"/>
  <c r="AC32" i="14"/>
  <c r="U32" i="14"/>
  <c r="Q32" i="14"/>
  <c r="M32" i="14"/>
  <c r="I32" i="14"/>
  <c r="AK28" i="14"/>
  <c r="Y28" i="14"/>
  <c r="AC28" i="14"/>
  <c r="U28" i="14"/>
  <c r="Q28" i="14"/>
  <c r="AG28" i="14"/>
  <c r="I28" i="14"/>
  <c r="AK24" i="14"/>
  <c r="AG24" i="14"/>
  <c r="Y24" i="14"/>
  <c r="AC24" i="14"/>
  <c r="U24" i="14"/>
  <c r="Q24" i="14"/>
  <c r="M24" i="14"/>
  <c r="I24" i="14"/>
  <c r="AK20" i="14"/>
  <c r="AC20" i="14"/>
  <c r="Y20" i="14"/>
  <c r="U20" i="14"/>
  <c r="AG20" i="14"/>
  <c r="Q20" i="14"/>
  <c r="M20" i="14"/>
  <c r="I20" i="14"/>
  <c r="AK16" i="14"/>
  <c r="AC16" i="14"/>
  <c r="AG16" i="14"/>
  <c r="Y16" i="14"/>
  <c r="U16" i="14"/>
  <c r="Q16" i="14"/>
  <c r="M16" i="14"/>
  <c r="I16" i="14"/>
  <c r="AK12" i="14"/>
  <c r="AC12" i="14"/>
  <c r="AG12" i="14"/>
  <c r="Y12" i="14"/>
  <c r="U12" i="14"/>
  <c r="Q12" i="14"/>
  <c r="I12" i="14"/>
  <c r="J164" i="14"/>
  <c r="J157" i="14"/>
  <c r="I152" i="14"/>
  <c r="J141" i="14"/>
  <c r="I132" i="14"/>
  <c r="I121" i="14"/>
  <c r="I105" i="14"/>
  <c r="I89" i="14"/>
  <c r="I73" i="14"/>
  <c r="I57" i="14"/>
  <c r="I41" i="14"/>
  <c r="I25" i="14"/>
  <c r="I9" i="14"/>
  <c r="M155" i="14"/>
  <c r="M139" i="14"/>
  <c r="M123" i="14"/>
  <c r="N104" i="14"/>
  <c r="M86" i="14"/>
  <c r="M61" i="14"/>
  <c r="M12" i="14"/>
  <c r="Q110" i="14"/>
  <c r="Q46" i="14"/>
  <c r="V130" i="14"/>
  <c r="AD87" i="14"/>
  <c r="I8" i="14"/>
  <c r="AL8" i="14"/>
  <c r="AD8" i="14"/>
  <c r="AH8" i="14"/>
  <c r="V8" i="14"/>
  <c r="Z8" i="14"/>
  <c r="R8" i="14"/>
  <c r="N8" i="14"/>
  <c r="AK8" i="14"/>
  <c r="AC8" i="14"/>
  <c r="Y8" i="14"/>
  <c r="AG8" i="14"/>
  <c r="U8" i="14"/>
  <c r="Q8" i="14"/>
  <c r="G13" i="4"/>
  <c r="G14" i="4"/>
  <c r="G15" i="4"/>
  <c r="G16" i="4"/>
  <c r="G17" i="4"/>
  <c r="G1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E29" i="1"/>
  <c r="AI167" i="4"/>
  <c r="AI166" i="4"/>
  <c r="AI165" i="4"/>
  <c r="AI164" i="4"/>
  <c r="AI163" i="4"/>
  <c r="AI162" i="4"/>
  <c r="AI161" i="4"/>
  <c r="AI160" i="4"/>
  <c r="AI159" i="4"/>
  <c r="AI158" i="4"/>
  <c r="AI157" i="4"/>
  <c r="AI156" i="4"/>
  <c r="AI155" i="4"/>
  <c r="AI154" i="4"/>
  <c r="AI153" i="4"/>
  <c r="AI152" i="4"/>
  <c r="AI151" i="4"/>
  <c r="AI150" i="4"/>
  <c r="AI149" i="4"/>
  <c r="AI148" i="4"/>
  <c r="AI147" i="4"/>
  <c r="AI146" i="4"/>
  <c r="AI145" i="4"/>
  <c r="AI144" i="4"/>
  <c r="AI143" i="4"/>
  <c r="AI142" i="4"/>
  <c r="AI141" i="4"/>
  <c r="AI140" i="4"/>
  <c r="AI139" i="4"/>
  <c r="AI138" i="4"/>
  <c r="AI137" i="4"/>
  <c r="AI136" i="4"/>
  <c r="AI135" i="4"/>
  <c r="AI134" i="4"/>
  <c r="AI133" i="4"/>
  <c r="AI132" i="4"/>
  <c r="AI131" i="4"/>
  <c r="AI130" i="4"/>
  <c r="AI129" i="4"/>
  <c r="AI128" i="4"/>
  <c r="AI127" i="4"/>
  <c r="AI126" i="4"/>
  <c r="AI125" i="4"/>
  <c r="AI124" i="4"/>
  <c r="AI123" i="4"/>
  <c r="AI122" i="4"/>
  <c r="AI121" i="4"/>
  <c r="AI120" i="4"/>
  <c r="AI119" i="4"/>
  <c r="AI118" i="4"/>
  <c r="AI117" i="4"/>
  <c r="AI116" i="4"/>
  <c r="AI115" i="4"/>
  <c r="AI114" i="4"/>
  <c r="AI113" i="4"/>
  <c r="AI112" i="4"/>
  <c r="AI111" i="4"/>
  <c r="AI110" i="4"/>
  <c r="AI109" i="4"/>
  <c r="AI108" i="4"/>
  <c r="AI107" i="4"/>
  <c r="AI106" i="4"/>
  <c r="AI105" i="4"/>
  <c r="AI104" i="4"/>
  <c r="AI103" i="4"/>
  <c r="AI102" i="4"/>
  <c r="AI101" i="4"/>
  <c r="AI100" i="4"/>
  <c r="AI99" i="4"/>
  <c r="AI98" i="4"/>
  <c r="AI97" i="4"/>
  <c r="AI96" i="4"/>
  <c r="AI95" i="4"/>
  <c r="AI94" i="4"/>
  <c r="AI93" i="4"/>
  <c r="AI92" i="4"/>
  <c r="AI91" i="4"/>
  <c r="AI90" i="4"/>
  <c r="AI89" i="4"/>
  <c r="AI88" i="4"/>
  <c r="AI87" i="4"/>
  <c r="AI86" i="4"/>
  <c r="AI85" i="4"/>
  <c r="AI84" i="4"/>
  <c r="AI83" i="4"/>
  <c r="AI82" i="4"/>
  <c r="AI81" i="4"/>
  <c r="AI80" i="4"/>
  <c r="AI79" i="4"/>
  <c r="AI78" i="4"/>
  <c r="AI77" i="4"/>
  <c r="AI76" i="4"/>
  <c r="AI75" i="4"/>
  <c r="AI74" i="4"/>
  <c r="AI73" i="4"/>
  <c r="AI72" i="4"/>
  <c r="AI71" i="4"/>
  <c r="AI70" i="4"/>
  <c r="AI69" i="4"/>
  <c r="AI68" i="4"/>
  <c r="AI67" i="4"/>
  <c r="AI66" i="4"/>
  <c r="AI65" i="4"/>
  <c r="AI64" i="4"/>
  <c r="AI63" i="4"/>
  <c r="AI62" i="4"/>
  <c r="AI61" i="4"/>
  <c r="AI60" i="4"/>
  <c r="AI59" i="4"/>
  <c r="AI58" i="4"/>
  <c r="AI57" i="4"/>
  <c r="AI56" i="4"/>
  <c r="AI55" i="4"/>
  <c r="AI54" i="4"/>
  <c r="AI53" i="4"/>
  <c r="AI52" i="4"/>
  <c r="AI51" i="4"/>
  <c r="AI50" i="4"/>
  <c r="AI49" i="4"/>
  <c r="AI48" i="4"/>
  <c r="AI47" i="4"/>
  <c r="AI46" i="4"/>
  <c r="AI45" i="4"/>
  <c r="AI44" i="4"/>
  <c r="AI43" i="4"/>
  <c r="AI42" i="4"/>
  <c r="AI41" i="4"/>
  <c r="AI40" i="4"/>
  <c r="AI39" i="4"/>
  <c r="AI38" i="4"/>
  <c r="AI37" i="4"/>
  <c r="AI36" i="4"/>
  <c r="AI35" i="4"/>
  <c r="AI34" i="4"/>
  <c r="AI33" i="4"/>
  <c r="AI32" i="4"/>
  <c r="AI31" i="4"/>
  <c r="AI30" i="4"/>
  <c r="AI29" i="4"/>
  <c r="AI28" i="4"/>
  <c r="AI27" i="4"/>
  <c r="AI26" i="4"/>
  <c r="AI25" i="4"/>
  <c r="AI24" i="4"/>
  <c r="AI23" i="4"/>
  <c r="AI22" i="4"/>
  <c r="AI21" i="4"/>
  <c r="AI20" i="4"/>
  <c r="AI19" i="4"/>
  <c r="AI18" i="4"/>
  <c r="AI17" i="4"/>
  <c r="AI16" i="4"/>
  <c r="AI15" i="4"/>
  <c r="AI14" i="4"/>
  <c r="AI13" i="4"/>
  <c r="AI12" i="4"/>
  <c r="AI11" i="4"/>
  <c r="AI10" i="4"/>
  <c r="AI9" i="4"/>
  <c r="AI8" i="4"/>
  <c r="AI7" i="4"/>
  <c r="AI6"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A167" i="4"/>
  <c r="AA166" i="4"/>
  <c r="AA165" i="4"/>
  <c r="AA164" i="4"/>
  <c r="AA163" i="4"/>
  <c r="AA162" i="4"/>
  <c r="AA161" i="4"/>
  <c r="AA160" i="4"/>
  <c r="AA159" i="4"/>
  <c r="AA158" i="4"/>
  <c r="AA157" i="4"/>
  <c r="AA156" i="4"/>
  <c r="AA155" i="4"/>
  <c r="AA154" i="4"/>
  <c r="AA153" i="4"/>
  <c r="AA152" i="4"/>
  <c r="AA151" i="4"/>
  <c r="AA150" i="4"/>
  <c r="AA149" i="4"/>
  <c r="AA148"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100" i="4"/>
  <c r="AA99" i="4"/>
  <c r="AA98"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AA6" i="4"/>
  <c r="W167" i="4"/>
  <c r="W166" i="4"/>
  <c r="W165" i="4"/>
  <c r="W164" i="4"/>
  <c r="W163" i="4"/>
  <c r="W162" i="4"/>
  <c r="W161" i="4"/>
  <c r="W160" i="4"/>
  <c r="W159" i="4"/>
  <c r="W158" i="4"/>
  <c r="W157" i="4"/>
  <c r="W156" i="4"/>
  <c r="W155" i="4"/>
  <c r="W154" i="4"/>
  <c r="W153" i="4"/>
  <c r="W152" i="4"/>
  <c r="W151" i="4"/>
  <c r="W150" i="4"/>
  <c r="W149" i="4"/>
  <c r="W148" i="4"/>
  <c r="W147" i="4"/>
  <c r="W146" i="4"/>
  <c r="W145" i="4"/>
  <c r="W144" i="4"/>
  <c r="W143" i="4"/>
  <c r="W142" i="4"/>
  <c r="W141" i="4"/>
  <c r="W140" i="4"/>
  <c r="W139" i="4"/>
  <c r="W138" i="4"/>
  <c r="W137" i="4"/>
  <c r="W136" i="4"/>
  <c r="W135" i="4"/>
  <c r="W134" i="4"/>
  <c r="W133" i="4"/>
  <c r="W132" i="4"/>
  <c r="W131" i="4"/>
  <c r="W130" i="4"/>
  <c r="W129" i="4"/>
  <c r="W128" i="4"/>
  <c r="W127" i="4"/>
  <c r="W126" i="4"/>
  <c r="W125" i="4"/>
  <c r="W124" i="4"/>
  <c r="W123" i="4"/>
  <c r="W122" i="4"/>
  <c r="W121" i="4"/>
  <c r="W120" i="4"/>
  <c r="W119" i="4"/>
  <c r="W118" i="4"/>
  <c r="W117" i="4"/>
  <c r="W116" i="4"/>
  <c r="W115" i="4"/>
  <c r="W114" i="4"/>
  <c r="W113" i="4"/>
  <c r="W112" i="4"/>
  <c r="W111" i="4"/>
  <c r="W110" i="4"/>
  <c r="W109" i="4"/>
  <c r="W108" i="4"/>
  <c r="W107" i="4"/>
  <c r="W106" i="4"/>
  <c r="W105" i="4"/>
  <c r="W104" i="4"/>
  <c r="W103" i="4"/>
  <c r="W102" i="4"/>
  <c r="W101" i="4"/>
  <c r="W100" i="4"/>
  <c r="W99" i="4"/>
  <c r="W98" i="4"/>
  <c r="W97" i="4"/>
  <c r="W96" i="4"/>
  <c r="W9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W8" i="4"/>
  <c r="W7" i="4"/>
  <c r="W6"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6" i="4"/>
  <c r="G7" i="4"/>
  <c r="G8" i="4"/>
  <c r="G9" i="4"/>
  <c r="G10" i="4"/>
  <c r="G11" i="4"/>
  <c r="G12"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2" i="4"/>
  <c r="G63" i="4"/>
  <c r="G64" i="4"/>
  <c r="G65" i="4"/>
  <c r="G66" i="4"/>
  <c r="G67" i="4"/>
  <c r="G68" i="4"/>
  <c r="G166" i="4"/>
  <c r="G167" i="4"/>
  <c r="G6" i="4"/>
  <c r="S91" i="12"/>
  <c r="R91" i="12"/>
  <c r="C14" i="1"/>
  <c r="F11" i="1"/>
  <c r="E11" i="1"/>
  <c r="H11" i="1"/>
  <c r="AC4" i="14" l="1"/>
  <c r="AC4" i="13"/>
  <c r="J4" i="4"/>
  <c r="AL4" i="14"/>
  <c r="AK4" i="14"/>
  <c r="AH4" i="14"/>
  <c r="AG4" i="14"/>
  <c r="AD4" i="14"/>
  <c r="Y4" i="14"/>
  <c r="Z4" i="14"/>
  <c r="V4" i="14"/>
  <c r="U4" i="14"/>
  <c r="R4" i="14"/>
  <c r="Q4" i="14"/>
  <c r="N4" i="14"/>
  <c r="M4" i="14"/>
  <c r="I4" i="14"/>
  <c r="J4" i="14"/>
  <c r="AK4" i="13"/>
  <c r="AL4" i="13"/>
  <c r="AG4" i="13"/>
  <c r="AH4" i="13"/>
  <c r="AD4" i="13"/>
  <c r="Y4" i="13"/>
  <c r="Z4" i="13"/>
  <c r="V4" i="13"/>
  <c r="U4" i="13"/>
  <c r="Q4" i="13"/>
  <c r="R4" i="13"/>
  <c r="M4" i="13"/>
  <c r="N4" i="13"/>
  <c r="J4" i="13"/>
  <c r="I4" i="13"/>
  <c r="AJ3" i="4"/>
  <c r="D50" i="1" s="1"/>
  <c r="AL4" i="4"/>
  <c r="I50" i="1" s="1"/>
  <c r="H50" i="1" s="1"/>
  <c r="AK4" i="4"/>
  <c r="G50" i="1" s="1"/>
  <c r="AI4" i="4"/>
  <c r="AI3" i="4"/>
  <c r="C50" i="1" s="1"/>
  <c r="AH4" i="4"/>
  <c r="AE3" i="4"/>
  <c r="C47" i="1" s="1"/>
  <c r="AE4" i="4"/>
  <c r="AF3" i="4"/>
  <c r="D47" i="1" s="1"/>
  <c r="AG4" i="4"/>
  <c r="AA3" i="4"/>
  <c r="C44" i="1" s="1"/>
  <c r="AA4" i="4"/>
  <c r="AB3" i="4"/>
  <c r="D44" i="1" s="1"/>
  <c r="AD4" i="4"/>
  <c r="I44" i="1" s="1"/>
  <c r="H44" i="1" s="1"/>
  <c r="Z4" i="4"/>
  <c r="I41" i="1" s="1"/>
  <c r="H41" i="1" s="1"/>
  <c r="W4" i="4"/>
  <c r="W3" i="4"/>
  <c r="C41" i="1" s="1"/>
  <c r="Y4" i="4"/>
  <c r="G41" i="1" s="1"/>
  <c r="X3" i="4"/>
  <c r="D41" i="1" s="1"/>
  <c r="S3" i="4"/>
  <c r="C38" i="1" s="1"/>
  <c r="S4" i="4"/>
  <c r="V4" i="4"/>
  <c r="I38" i="1" s="1"/>
  <c r="H38" i="1" s="1"/>
  <c r="T3" i="4"/>
  <c r="D38" i="1" s="1"/>
  <c r="U4" i="4"/>
  <c r="G38" i="1" s="1"/>
  <c r="R4" i="4"/>
  <c r="I35" i="1" s="1"/>
  <c r="H35" i="1" s="1"/>
  <c r="O4" i="4"/>
  <c r="O3" i="4"/>
  <c r="C35" i="1" s="1"/>
  <c r="Q4" i="4"/>
  <c r="G35" i="1" s="1"/>
  <c r="P3" i="4"/>
  <c r="D35" i="1" s="1"/>
  <c r="K4" i="4"/>
  <c r="K3" i="4"/>
  <c r="C32" i="1" s="1"/>
  <c r="M4" i="4"/>
  <c r="G32" i="1" s="1"/>
  <c r="L3" i="4"/>
  <c r="D32" i="1" s="1"/>
  <c r="N4" i="4"/>
  <c r="I32" i="1" s="1"/>
  <c r="H32" i="1" s="1"/>
  <c r="I4" i="4"/>
  <c r="H3" i="4"/>
  <c r="D29" i="1" s="1"/>
  <c r="G3" i="4"/>
  <c r="C29" i="1" s="1"/>
  <c r="G4" i="4"/>
  <c r="I47" i="1"/>
  <c r="H47" i="1" s="1"/>
  <c r="H14" i="1"/>
  <c r="I14" i="1" s="1"/>
  <c r="F14" i="1"/>
  <c r="G14" i="1" s="1"/>
  <c r="I11" i="1"/>
  <c r="G11" i="1"/>
  <c r="I29" i="1" l="1"/>
  <c r="H29" i="1" s="1"/>
  <c r="B44" i="1"/>
  <c r="B35" i="1"/>
  <c r="B50" i="1"/>
  <c r="B41" i="1"/>
  <c r="B38" i="1"/>
  <c r="I54" i="1"/>
  <c r="B47" i="1"/>
  <c r="B29" i="1"/>
  <c r="G47" i="1"/>
  <c r="B32" i="1"/>
  <c r="G44" i="1"/>
  <c r="B23" i="1" l="1"/>
  <c r="H54" i="1" l="1"/>
  <c r="G57" i="1"/>
  <c r="B11" i="1" l="1"/>
  <c r="B15" i="1" s="1"/>
  <c r="S167" i="12" l="1"/>
  <c r="R167" i="12"/>
  <c r="S166" i="12"/>
  <c r="R166" i="12"/>
  <c r="S165" i="12"/>
  <c r="R165" i="12"/>
  <c r="S164" i="12"/>
  <c r="R164" i="12"/>
  <c r="S163" i="12"/>
  <c r="R163" i="12"/>
  <c r="S162" i="12"/>
  <c r="R162" i="12"/>
  <c r="S161" i="12"/>
  <c r="R161" i="12"/>
  <c r="S160" i="12"/>
  <c r="R160" i="12"/>
  <c r="S159" i="12"/>
  <c r="R159" i="12"/>
  <c r="S158" i="12"/>
  <c r="R158" i="12"/>
  <c r="S157" i="12"/>
  <c r="R157" i="12"/>
  <c r="S156" i="12"/>
  <c r="R156" i="12"/>
  <c r="S155" i="12"/>
  <c r="R155" i="12"/>
  <c r="S154" i="12"/>
  <c r="R154" i="12"/>
  <c r="S153" i="12"/>
  <c r="R153" i="12"/>
  <c r="S152" i="12"/>
  <c r="R152" i="12"/>
  <c r="S151" i="12"/>
  <c r="R151" i="12"/>
  <c r="S150" i="12"/>
  <c r="R150" i="12"/>
  <c r="S149" i="12"/>
  <c r="R149" i="12"/>
  <c r="S148" i="12"/>
  <c r="R148" i="12"/>
  <c r="S147" i="12"/>
  <c r="R147" i="12"/>
  <c r="S146" i="12"/>
  <c r="R146" i="12"/>
  <c r="S145" i="12"/>
  <c r="R145" i="12"/>
  <c r="S144" i="12"/>
  <c r="R144" i="12"/>
  <c r="S143" i="12"/>
  <c r="R143" i="12"/>
  <c r="S142" i="12"/>
  <c r="R142" i="12"/>
  <c r="S141" i="12"/>
  <c r="R141" i="12"/>
  <c r="S140" i="12"/>
  <c r="R140" i="12"/>
  <c r="S139" i="12"/>
  <c r="R139" i="12"/>
  <c r="S138" i="12"/>
  <c r="R138" i="12"/>
  <c r="S137" i="12"/>
  <c r="R137" i="12"/>
  <c r="S136" i="12"/>
  <c r="R136" i="12"/>
  <c r="S135" i="12"/>
  <c r="R135" i="12"/>
  <c r="S134" i="12"/>
  <c r="R134" i="12"/>
  <c r="S133" i="12"/>
  <c r="R133" i="12"/>
  <c r="S132" i="12"/>
  <c r="R132" i="12"/>
  <c r="S131" i="12"/>
  <c r="R131" i="12"/>
  <c r="S130" i="12"/>
  <c r="R130" i="12"/>
  <c r="S129" i="12"/>
  <c r="R129" i="12"/>
  <c r="S128" i="12"/>
  <c r="R128" i="12"/>
  <c r="S127" i="12"/>
  <c r="R127" i="12"/>
  <c r="S126" i="12"/>
  <c r="R126" i="12"/>
  <c r="S125" i="12"/>
  <c r="R125" i="12"/>
  <c r="S124" i="12"/>
  <c r="R124" i="12"/>
  <c r="S123" i="12"/>
  <c r="R123" i="12"/>
  <c r="S122" i="12"/>
  <c r="R122" i="12"/>
  <c r="S121" i="12"/>
  <c r="R121" i="12"/>
  <c r="S120" i="12"/>
  <c r="R120" i="12"/>
  <c r="S119" i="12"/>
  <c r="R119" i="12"/>
  <c r="S118" i="12"/>
  <c r="R118" i="12"/>
  <c r="S117" i="12"/>
  <c r="R117" i="12"/>
  <c r="S116" i="12"/>
  <c r="R116" i="12"/>
  <c r="S115" i="12"/>
  <c r="R115" i="12"/>
  <c r="S114" i="12"/>
  <c r="R114" i="12"/>
  <c r="S113" i="12"/>
  <c r="R113" i="12"/>
  <c r="S112" i="12"/>
  <c r="R112" i="12"/>
  <c r="S111" i="12"/>
  <c r="R111" i="12"/>
  <c r="S110" i="12"/>
  <c r="R110" i="12"/>
  <c r="S109" i="12"/>
  <c r="R109" i="12"/>
  <c r="S108" i="12"/>
  <c r="R108" i="12"/>
  <c r="S107" i="12"/>
  <c r="R107" i="12"/>
  <c r="S106" i="12"/>
  <c r="R106" i="12"/>
  <c r="S105" i="12"/>
  <c r="R105" i="12"/>
  <c r="S104" i="12"/>
  <c r="R104" i="12"/>
  <c r="S103" i="12"/>
  <c r="R103" i="12"/>
  <c r="S102" i="12"/>
  <c r="R102" i="12"/>
  <c r="S101" i="12"/>
  <c r="R101" i="12"/>
  <c r="S100" i="12"/>
  <c r="R100" i="12"/>
  <c r="S99" i="12"/>
  <c r="R99" i="12"/>
  <c r="S98" i="12"/>
  <c r="R98" i="12"/>
  <c r="S97" i="12"/>
  <c r="R97" i="12"/>
  <c r="S96" i="12"/>
  <c r="R96" i="12"/>
  <c r="S95" i="12"/>
  <c r="R95" i="12"/>
  <c r="S94" i="12"/>
  <c r="R94" i="12"/>
  <c r="S93" i="12"/>
  <c r="R93" i="12"/>
  <c r="S92" i="12"/>
  <c r="R92" i="12"/>
  <c r="S90" i="12"/>
  <c r="R90" i="12"/>
  <c r="S89" i="12"/>
  <c r="R89" i="12"/>
  <c r="S88" i="12"/>
  <c r="R88" i="12"/>
  <c r="S87" i="12"/>
  <c r="R87" i="12"/>
  <c r="S86" i="12"/>
  <c r="R86" i="12"/>
  <c r="S85" i="12"/>
  <c r="R85" i="12"/>
  <c r="S84" i="12"/>
  <c r="R84" i="12"/>
  <c r="S83" i="12"/>
  <c r="R83" i="12"/>
  <c r="S82" i="12"/>
  <c r="R82" i="12"/>
  <c r="S81" i="12"/>
  <c r="R81" i="12"/>
  <c r="S80" i="12"/>
  <c r="R80" i="12"/>
  <c r="S79" i="12"/>
  <c r="R79" i="12"/>
  <c r="S78" i="12"/>
  <c r="R78" i="12"/>
  <c r="S77" i="12"/>
  <c r="R77" i="12"/>
  <c r="S76" i="12"/>
  <c r="R76" i="12"/>
  <c r="S75" i="12"/>
  <c r="R75" i="12"/>
  <c r="S74" i="12"/>
  <c r="R74" i="12"/>
  <c r="S73" i="12"/>
  <c r="R73" i="12"/>
  <c r="S72" i="12"/>
  <c r="R72" i="12"/>
  <c r="S71" i="12"/>
  <c r="R71" i="12"/>
  <c r="S70" i="12"/>
  <c r="R70" i="12"/>
  <c r="S69" i="12"/>
  <c r="R69" i="12"/>
  <c r="S68" i="12"/>
  <c r="R68" i="12"/>
  <c r="S67" i="12"/>
  <c r="R67" i="12"/>
  <c r="S66" i="12"/>
  <c r="R66" i="12"/>
  <c r="S65" i="12"/>
  <c r="R65" i="12"/>
  <c r="S64" i="12"/>
  <c r="R64" i="12"/>
  <c r="S63" i="12"/>
  <c r="R63" i="12"/>
  <c r="S62" i="12"/>
  <c r="R62" i="12"/>
  <c r="S61" i="12"/>
  <c r="R61" i="12"/>
  <c r="S60" i="12"/>
  <c r="R60" i="12"/>
  <c r="S59" i="12"/>
  <c r="R59" i="12"/>
  <c r="S58" i="12"/>
  <c r="R58" i="12"/>
  <c r="S57" i="12"/>
  <c r="R57" i="12"/>
  <c r="S56" i="12"/>
  <c r="R56" i="12"/>
  <c r="S55" i="12"/>
  <c r="R55" i="12"/>
  <c r="S54" i="12"/>
  <c r="R54" i="12"/>
  <c r="S53" i="12"/>
  <c r="R53" i="12"/>
  <c r="S52" i="12"/>
  <c r="R52" i="12"/>
  <c r="S51" i="12"/>
  <c r="R51" i="12"/>
  <c r="S50" i="12"/>
  <c r="R50" i="12"/>
  <c r="S49" i="12"/>
  <c r="R49" i="12"/>
  <c r="S48" i="12"/>
  <c r="R48" i="12"/>
  <c r="S47" i="12"/>
  <c r="R47" i="12"/>
  <c r="S46" i="12"/>
  <c r="R46" i="12"/>
  <c r="S45" i="12"/>
  <c r="R45" i="12"/>
  <c r="S44" i="12"/>
  <c r="R44" i="12"/>
  <c r="S43" i="12"/>
  <c r="R43" i="12"/>
  <c r="S42" i="12"/>
  <c r="R42" i="12"/>
  <c r="S41" i="12"/>
  <c r="R41" i="12"/>
  <c r="S40" i="12"/>
  <c r="R40" i="12"/>
  <c r="S39" i="12"/>
  <c r="R39" i="12"/>
  <c r="S38" i="12"/>
  <c r="R38" i="12"/>
  <c r="S37" i="12"/>
  <c r="R37" i="12"/>
  <c r="S36" i="12"/>
  <c r="R36" i="12"/>
  <c r="S35" i="12"/>
  <c r="R35" i="12"/>
  <c r="S34" i="12"/>
  <c r="R34" i="12"/>
  <c r="S33" i="12"/>
  <c r="R33" i="12"/>
  <c r="S32" i="12"/>
  <c r="R32" i="12"/>
  <c r="S31" i="12"/>
  <c r="R31" i="12"/>
  <c r="S30" i="12"/>
  <c r="R30" i="12"/>
  <c r="S29" i="12"/>
  <c r="R29" i="12"/>
  <c r="S28" i="12"/>
  <c r="R28" i="12"/>
  <c r="S27" i="12"/>
  <c r="R27" i="12"/>
  <c r="S26" i="12"/>
  <c r="R26" i="12"/>
  <c r="S25" i="12"/>
  <c r="R25" i="12"/>
  <c r="S24" i="12"/>
  <c r="R24" i="12"/>
  <c r="S23" i="12"/>
  <c r="R23" i="12"/>
  <c r="S22" i="12"/>
  <c r="R22" i="12"/>
  <c r="S21" i="12"/>
  <c r="R21" i="12"/>
  <c r="S20" i="12"/>
  <c r="R20" i="12"/>
  <c r="S19" i="12"/>
  <c r="R19" i="12"/>
  <c r="S18" i="12"/>
  <c r="R18" i="12"/>
  <c r="S17" i="12"/>
  <c r="R17" i="12"/>
  <c r="S16" i="12"/>
  <c r="R16" i="12"/>
  <c r="S15" i="12"/>
  <c r="R15" i="12"/>
  <c r="S14" i="12"/>
  <c r="R14" i="12"/>
  <c r="S13" i="12"/>
  <c r="R13" i="12"/>
  <c r="S12" i="12"/>
  <c r="R12" i="12"/>
  <c r="S11" i="12"/>
  <c r="R11" i="12"/>
  <c r="S10" i="12"/>
  <c r="R10" i="12"/>
  <c r="S9" i="12"/>
  <c r="R9" i="12"/>
  <c r="S8" i="12"/>
  <c r="R8" i="12"/>
  <c r="S7" i="12"/>
  <c r="R7" i="12"/>
  <c r="S6" i="12"/>
  <c r="R6" i="12"/>
  <c r="S5" i="12"/>
  <c r="R5" i="12"/>
  <c r="S4" i="12"/>
  <c r="R4" i="12"/>
  <c r="G29" i="1" l="1"/>
  <c r="G54" i="1" s="1"/>
  <c r="G56" i="1" l="1"/>
  <c r="G58" i="1" s="1"/>
  <c r="G59" i="1" s="1"/>
  <c r="G60" i="1" s="1"/>
  <c r="G62" i="1" s="1"/>
  <c r="F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tc={F573CAE1-3714-4785-ACC1-8D006B17648C}</author>
    <author>tc={C9BF133B-AEA9-47AA-9F3D-CE077840D7E9}</author>
  </authors>
  <commentList>
    <comment ref="A21" authorId="0" shapeId="0" xr:uid="{F573CAE1-3714-4785-ACC1-8D006B17648C}">
      <text>
        <t>[Threaded comment]
Your version of Excel allows you to read this threaded comment; however, any edits to it will get removed if the file is opened in a newer version of Excel. Learn more: https://go.microsoft.com/fwlink/?linkid=870924
Comment:
    When Programmed as Sounder Circuit</t>
      </text>
    </comment>
    <comment ref="A22" authorId="1" shapeId="0" xr:uid="{C9BF133B-AEA9-47AA-9F3D-CE077840D7E9}">
      <text>
        <t>[Threaded comment]
Your version of Excel allows you to read this threaded comment; however, any edits to it will get removed if the file is opened in a newer version of Excel. Learn more: https://go.microsoft.com/fwlink/?linkid=870924
Comment:
    When Programmed as Sounder Circuit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tc={93F6968F-9D55-4C6C-B471-72F9C99AECB7}</author>
  </authors>
  <commentList>
    <comment ref="N97" authorId="0" shapeId="0" xr:uid="{93F6968F-9D55-4C6C-B471-72F9C99AECB7}">
      <text>
        <t>[Threaded comment]
Your version of Excel allows you to read this threaded comment; however, any edits to it will get removed if the file is opened in a newer version of Excel. Learn more: https://go.microsoft.com/fwlink/?linkid=870924
Comment:
    Here we only need Med and Low</t>
      </text>
    </comment>
  </commentList>
</comments>
</file>

<file path=xl/sharedStrings.xml><?xml version="1.0" encoding="utf-8"?>
<sst xmlns="http://schemas.openxmlformats.org/spreadsheetml/2006/main" count="3318" uniqueCount="601">
  <si>
    <t>Panel Selection</t>
  </si>
  <si>
    <t>Site Details:</t>
  </si>
  <si>
    <t>Address:</t>
  </si>
  <si>
    <t>Your Name:</t>
  </si>
  <si>
    <t>CPU/Panel Number</t>
  </si>
  <si>
    <t>Panels</t>
  </si>
  <si>
    <t>CPU/Panel</t>
  </si>
  <si>
    <t>Loops</t>
  </si>
  <si>
    <t>MA-1000</t>
  </si>
  <si>
    <t>MA-2000</t>
  </si>
  <si>
    <t>MA-8000</t>
  </si>
  <si>
    <t>Repeaters</t>
  </si>
  <si>
    <t/>
  </si>
  <si>
    <t>Protocol</t>
  </si>
  <si>
    <t>HMI (Hon Morley India)</t>
  </si>
  <si>
    <t>SSE (System Sensor)</t>
  </si>
  <si>
    <t>MIAS (Morley-IAS)</t>
  </si>
  <si>
    <t>Loop 1</t>
  </si>
  <si>
    <t>Detector/Module</t>
  </si>
  <si>
    <t>Part Number</t>
  </si>
  <si>
    <t>Device Type</t>
  </si>
  <si>
    <t>Quantity</t>
  </si>
  <si>
    <t>Normal</t>
  </si>
  <si>
    <t>Alarm</t>
  </si>
  <si>
    <t>Detector Ionisation non iso</t>
  </si>
  <si>
    <t>Detector Optical non iso</t>
  </si>
  <si>
    <t>Detector Optical  iso</t>
  </si>
  <si>
    <t>Detector Heat Fixed 58° non iso</t>
  </si>
  <si>
    <t>Detector Heat Fixed 58° iso</t>
  </si>
  <si>
    <t>Detector Heat Fixed 78° non iso</t>
  </si>
  <si>
    <t>Detector Heat Fixed 78° iso</t>
  </si>
  <si>
    <t>Detector Heat ROR non iso</t>
  </si>
  <si>
    <t>Detector Heat ROR iso</t>
  </si>
  <si>
    <t>Detector Optical/Heat non iso</t>
  </si>
  <si>
    <t>Detector Optical/Heat  iso</t>
  </si>
  <si>
    <t>Detector Optical/Heat/IR non iso</t>
  </si>
  <si>
    <t>Detector Optical/Heat/IR  iso</t>
  </si>
  <si>
    <t>Detector Optical Intrinsically Safe non iso</t>
  </si>
  <si>
    <t>Detector, optical, duct only</t>
  </si>
  <si>
    <t>Detector Heat, ROR</t>
  </si>
  <si>
    <t>Detector Heat, Fixed 58°C</t>
  </si>
  <si>
    <t>Detector Heat, Fixed 78°C</t>
  </si>
  <si>
    <t>Detector Heat, Fixed 58°C or ROR</t>
  </si>
  <si>
    <t>Detector Beam</t>
  </si>
  <si>
    <t>Detector, High sensitivity</t>
  </si>
  <si>
    <t>22051E-xx</t>
  </si>
  <si>
    <t>22051EI-xx</t>
  </si>
  <si>
    <t>52051E-xx</t>
  </si>
  <si>
    <t>52051EI-xx</t>
  </si>
  <si>
    <t>52051HTE-xx</t>
  </si>
  <si>
    <t>52051HTEI-xx</t>
  </si>
  <si>
    <t>52051RE-xx</t>
  </si>
  <si>
    <t>52051REI-xx</t>
  </si>
  <si>
    <t>22051TE-xx</t>
  </si>
  <si>
    <t>22051TEI-xx</t>
  </si>
  <si>
    <t>22051TLE-xx</t>
  </si>
  <si>
    <t>22051TLEI-xx</t>
  </si>
  <si>
    <t>2251B</t>
  </si>
  <si>
    <t>2251E</t>
  </si>
  <si>
    <t>2251EIS</t>
  </si>
  <si>
    <t>2251EM</t>
  </si>
  <si>
    <t>2251T</t>
  </si>
  <si>
    <t>2251TB</t>
  </si>
  <si>
    <t>2251TEM</t>
  </si>
  <si>
    <t>2251TMB</t>
  </si>
  <si>
    <t>2551E</t>
  </si>
  <si>
    <t>2551HR</t>
  </si>
  <si>
    <t>51RE</t>
  </si>
  <si>
    <t>5251B</t>
  </si>
  <si>
    <t>5251EM</t>
  </si>
  <si>
    <t>5251EMS</t>
  </si>
  <si>
    <t>5251H</t>
  </si>
  <si>
    <t>5251HTEM</t>
  </si>
  <si>
    <t>5251RB</t>
  </si>
  <si>
    <t>5251REM</t>
  </si>
  <si>
    <t>5551B</t>
  </si>
  <si>
    <t>5551E</t>
  </si>
  <si>
    <t>5551HT</t>
  </si>
  <si>
    <t>5551HTE</t>
  </si>
  <si>
    <t>5551HTED</t>
  </si>
  <si>
    <t>5551R</t>
  </si>
  <si>
    <t>5551REF</t>
  </si>
  <si>
    <t>7251</t>
  </si>
  <si>
    <t>5551</t>
  </si>
  <si>
    <t>2551</t>
  </si>
  <si>
    <t>2251</t>
  </si>
  <si>
    <t>1551E</t>
  </si>
  <si>
    <t>1551B</t>
  </si>
  <si>
    <t>1251E</t>
  </si>
  <si>
    <t>1551</t>
  </si>
  <si>
    <t>1251B</t>
  </si>
  <si>
    <t>1251/EM</t>
  </si>
  <si>
    <t>1251</t>
  </si>
  <si>
    <t>6500S</t>
  </si>
  <si>
    <t>6200</t>
  </si>
  <si>
    <t>6500</t>
  </si>
  <si>
    <t>Total Norm</t>
  </si>
  <si>
    <t>I/O Module 1 Output</t>
  </si>
  <si>
    <t>I/O Module 1 Output, 240V</t>
  </si>
  <si>
    <t>I/O Module 1 Input</t>
  </si>
  <si>
    <t>I/O Module, conventional zone</t>
  </si>
  <si>
    <t>I/O Module, conventional zone,</t>
  </si>
  <si>
    <t>I/O Module 2 Input</t>
  </si>
  <si>
    <t>I/O Module 2 Input, 1 Output</t>
  </si>
  <si>
    <t>MCP Indoor Glass non iso</t>
  </si>
  <si>
    <t>MCP Indoor Flexi iso</t>
  </si>
  <si>
    <t>MCP Indoor Glass iso</t>
  </si>
  <si>
    <t>MCP Outdoor Flexi iso</t>
  </si>
  <si>
    <t>MCP Outdoor Flexi non iso</t>
  </si>
  <si>
    <t>MCP Outdoor Glass non iso</t>
  </si>
  <si>
    <t>MCP Outdoor Glass iso</t>
  </si>
  <si>
    <t>Strobe only Detector Base Med EN54-23 C Class iso</t>
  </si>
  <si>
    <t>Sounder Strobe Detector Base High EN54-23 C Class iso</t>
  </si>
  <si>
    <t>Sounder Strobe Detector Base Low EN54-23 C Class iso</t>
  </si>
  <si>
    <t>Sounder Strobe Detector Base Med EN54-23 C Class iso</t>
  </si>
  <si>
    <t>Sounder Detector Base High iso</t>
  </si>
  <si>
    <t>Sounder Detector Base Low iso</t>
  </si>
  <si>
    <t>Sounder Detector Base Med iso</t>
  </si>
  <si>
    <t>Sounder Detector Base High non iso</t>
  </si>
  <si>
    <t>Sounder Detector Base Low non iso</t>
  </si>
  <si>
    <t>Sounder Detector Base Med non iso</t>
  </si>
  <si>
    <t>Sounder Strobe Detector Base High iso</t>
  </si>
  <si>
    <t>Sounder Strobe Detector Base Low iso</t>
  </si>
  <si>
    <t>Sounder Strobe Detector Base Med iso</t>
  </si>
  <si>
    <t>Sounder Strobe Detector Base High non iso</t>
  </si>
  <si>
    <t>Sounder Strobe Detector Base Low non iso</t>
  </si>
  <si>
    <t>Sounder Strobe Detector Base Med non iso</t>
  </si>
  <si>
    <t>Strobe only Detector Base Med iso</t>
  </si>
  <si>
    <t>Strobe only Detector Base Med non iso</t>
  </si>
  <si>
    <t>Sounder Detector Base 80 dB</t>
  </si>
  <si>
    <t>Sounder Detector Base 85 dB</t>
  </si>
  <si>
    <t>Sounder Strobe Detector Base High EN54-23 O Class iso</t>
  </si>
  <si>
    <t>Sounder Strobe Detector Base Low EN54-23 O Class iso</t>
  </si>
  <si>
    <t>Sounder Strobe Detector Base Med EN54-23 O Class iso</t>
  </si>
  <si>
    <t>Sounder Strobe Detector Base High  EN54-23 O Class non iso</t>
  </si>
  <si>
    <t>Sounder Strobe Detector Base Low  EN54-23 O Class non iso</t>
  </si>
  <si>
    <t>Sounder Strobe Detector Base Med  EN54-23 O Class non iso</t>
  </si>
  <si>
    <t>Externally Powered Sounder</t>
  </si>
  <si>
    <t>Loop Powered Sounder 100dB</t>
  </si>
  <si>
    <t>Loop Powered Sounder 85dB</t>
  </si>
  <si>
    <t>Loop Powered Sounder 93dB</t>
  </si>
  <si>
    <t>Loop Powered Sounder 87dB</t>
  </si>
  <si>
    <t>Sounder Detector Base High</t>
  </si>
  <si>
    <t>Sounder Detector Base Low</t>
  </si>
  <si>
    <t>Sounder Detector Base Med</t>
  </si>
  <si>
    <t>Sounder Strobe Detector Base High</t>
  </si>
  <si>
    <t>Sounder Strobe Detector Base Low</t>
  </si>
  <si>
    <t>Sounder Strobe Detector Base Med</t>
  </si>
  <si>
    <t>Strobe only Detector Base Med</t>
  </si>
  <si>
    <t>Sounder Strobe Wall Mount High EN54-23 W Class iso</t>
  </si>
  <si>
    <t>Sounder Strobe Wall Mount Med EN54-23 W Class iso</t>
  </si>
  <si>
    <t>Sounder Strobe Wall Mount Low EN54-23 W Class iso</t>
  </si>
  <si>
    <t>Strobe only Wall Mount Low EN54-23 W Class iso</t>
  </si>
  <si>
    <t>Sounder Wall Mount Low</t>
  </si>
  <si>
    <t>Sounder Wall Mount High</t>
  </si>
  <si>
    <t>Sounder Wall Mount Med</t>
  </si>
  <si>
    <t>Sounder Strobe Wall Mount High</t>
  </si>
  <si>
    <t>Sounder Strobe Wall Mount Low</t>
  </si>
  <si>
    <t>Sounder Strobe Wall Mount Med</t>
  </si>
  <si>
    <t>Strobe Only Wall Mount High</t>
  </si>
  <si>
    <t>Strobe Only Wall Mount Low</t>
  </si>
  <si>
    <t>Strobe Only Wall Mount Med</t>
  </si>
  <si>
    <t>Sounder Wall Mount High iso</t>
  </si>
  <si>
    <t>Sounder Wall Mount Low iso</t>
  </si>
  <si>
    <t>Sounder Wall Mount Med iso</t>
  </si>
  <si>
    <t>Sounder Wall Mount High non iso</t>
  </si>
  <si>
    <t>Sounder Wall Mount Low non iso</t>
  </si>
  <si>
    <t>Sounder Wall Mount Med non iso</t>
  </si>
  <si>
    <t>Sounder Strobe Wall Mount High iso</t>
  </si>
  <si>
    <t>Sounder Strobe Wall Mount Low iso</t>
  </si>
  <si>
    <t>Sounder Strobe Wall Mount Med iso</t>
  </si>
  <si>
    <t>Sounder Strobe Wall Mount High non iso</t>
  </si>
  <si>
    <t>Sounder Strobe Wall Mount Low non iso</t>
  </si>
  <si>
    <t>Sounder Strobe Wall Mount Med non iso</t>
  </si>
  <si>
    <t>Strobe Only Wall Mount Med iso</t>
  </si>
  <si>
    <t>Strobe Only Wall Mount Med non iso</t>
  </si>
  <si>
    <t>Aspiration Detection FAAST LT 1 Channel</t>
  </si>
  <si>
    <t>Aspiration Detection FAAST LT 2 Channel</t>
  </si>
  <si>
    <t xml:space="preserve">M201E </t>
  </si>
  <si>
    <t xml:space="preserve">M201EA </t>
  </si>
  <si>
    <t xml:space="preserve">M201E-240 </t>
  </si>
  <si>
    <t>M201EA-240</t>
  </si>
  <si>
    <t>M210E</t>
  </si>
  <si>
    <t>M210EA</t>
  </si>
  <si>
    <t xml:space="preserve">M210E-CZ </t>
  </si>
  <si>
    <t>M210EA-CZ</t>
  </si>
  <si>
    <t>M220E</t>
  </si>
  <si>
    <t>M220EA</t>
  </si>
  <si>
    <t>M221E</t>
  </si>
  <si>
    <t>M221EA</t>
  </si>
  <si>
    <t>M5A-RP01FG-xxxx-xx</t>
  </si>
  <si>
    <t>M5A-RP02FF-xxxx-xx</t>
  </si>
  <si>
    <t>M5A-RP02FG-xxxx-xx</t>
  </si>
  <si>
    <t>MCP5A-RP03FG-01</t>
  </si>
  <si>
    <t>MCP5A-RP04FG-01</t>
  </si>
  <si>
    <t>W5A-RP01SG-K013-01</t>
  </si>
  <si>
    <t>W5A-RP02SG-K013-01</t>
  </si>
  <si>
    <t>W5A-RP05SG-K013-01</t>
  </si>
  <si>
    <t>BGL-PC-Ixx</t>
  </si>
  <si>
    <t>BRH-PC-Ixx</t>
  </si>
  <si>
    <t>BRS-PC-Ixx</t>
  </si>
  <si>
    <t>BSO-xx-I0x</t>
  </si>
  <si>
    <t>BSO-xx-N0x</t>
  </si>
  <si>
    <t>BSS-xx-I0x</t>
  </si>
  <si>
    <t>BSS-xx-N0x</t>
  </si>
  <si>
    <t>BST-xx-I0x</t>
  </si>
  <si>
    <t>BST-xx-N0x</t>
  </si>
  <si>
    <t>DBS24ALx</t>
  </si>
  <si>
    <t>DSS-xx-I0x</t>
  </si>
  <si>
    <t>DSS-xx-N0x</t>
  </si>
  <si>
    <t>EMA24AEx</t>
  </si>
  <si>
    <t>EMA24ALCx</t>
  </si>
  <si>
    <t>EMA24ALx</t>
  </si>
  <si>
    <t>IBSOUx</t>
  </si>
  <si>
    <t>IBSSTx</t>
  </si>
  <si>
    <t>IBSTRx</t>
  </si>
  <si>
    <t>WxA-xC-I0x</t>
  </si>
  <si>
    <t>WXL-XC-I0x</t>
  </si>
  <si>
    <t>WMSOUx</t>
  </si>
  <si>
    <t>WMSSTx</t>
  </si>
  <si>
    <t>WMSTRx</t>
  </si>
  <si>
    <t>WSO-xx-I0x</t>
  </si>
  <si>
    <t>WSO-xx-N0x</t>
  </si>
  <si>
    <t>WSS-xx-I0x</t>
  </si>
  <si>
    <t>WSS-xx-N0x</t>
  </si>
  <si>
    <t>WST-xx-I0x</t>
  </si>
  <si>
    <t>WST-xx-N0x</t>
  </si>
  <si>
    <t>OSI-RIE-0x</t>
  </si>
  <si>
    <t>FAAST LT 1 Channel</t>
  </si>
  <si>
    <t>FAAST LT 2 Channel</t>
  </si>
  <si>
    <t>Control Module</t>
  </si>
  <si>
    <t>Control Module (Supervised)</t>
  </si>
  <si>
    <t>Control Module (Unsupervised)</t>
  </si>
  <si>
    <t>Call Point</t>
  </si>
  <si>
    <t>Standard Monitor Module</t>
  </si>
  <si>
    <t>Mini Monitor Module</t>
  </si>
  <si>
    <t>M500CH</t>
  </si>
  <si>
    <t>M500CHE</t>
  </si>
  <si>
    <t>M500KAC</t>
  </si>
  <si>
    <t>M500KACW</t>
  </si>
  <si>
    <t>M500MB</t>
  </si>
  <si>
    <t>M500ME</t>
  </si>
  <si>
    <t>M501M</t>
  </si>
  <si>
    <t>M501ME</t>
  </si>
  <si>
    <t>M502M</t>
  </si>
  <si>
    <t>M503ME</t>
  </si>
  <si>
    <t>M512ME</t>
  </si>
  <si>
    <t>MI-WCP-R/I/SF</t>
  </si>
  <si>
    <t>W5A-RP06SG-K013-01</t>
  </si>
  <si>
    <t>M200G-RF-26</t>
  </si>
  <si>
    <t>Interface Module</t>
  </si>
  <si>
    <t>Micro Monitor Module</t>
  </si>
  <si>
    <t>Externally Powered Zone Monitor</t>
  </si>
  <si>
    <t>Call Point (flexible element)</t>
  </si>
  <si>
    <t>Agile Wireless Gateway</t>
  </si>
  <si>
    <t>Filter Options</t>
  </si>
  <si>
    <t xml:space="preserve"> Addresses Occupied</t>
  </si>
  <si>
    <t>ALL AV CONSUMPTION for Legacy IS BASED ON Average per tone</t>
  </si>
  <si>
    <t>SSE Vs Notifier</t>
  </si>
  <si>
    <t>Hardware Type</t>
  </si>
  <si>
    <t>Device Description</t>
  </si>
  <si>
    <t>Device Display Name System Sensor</t>
  </si>
  <si>
    <t>Device Display Name Morley-IAS</t>
  </si>
  <si>
    <t>Device Display Name HMI (IN)</t>
  </si>
  <si>
    <t>Device Type ID</t>
  </si>
  <si>
    <t>Device Display Name Notifier</t>
  </si>
  <si>
    <t>LED in alarm</t>
  </si>
  <si>
    <t>Only Clip?</t>
  </si>
  <si>
    <t>Loop Device - Detector</t>
  </si>
  <si>
    <t>CPX-751</t>
  </si>
  <si>
    <t>Y</t>
  </si>
  <si>
    <t>MI-ISE - Ionisation Smoke</t>
  </si>
  <si>
    <t>MI-PSE-S2</t>
  </si>
  <si>
    <t>HM/PSE/S2 - Smoke Sensor</t>
  </si>
  <si>
    <t>NFX-OPT/IV/BK</t>
  </si>
  <si>
    <t>MI-PSE-S2I</t>
  </si>
  <si>
    <t>HM/PSE/S2/I - HM-PSE-I-AP - Smoke Sensor c/w Isolator</t>
  </si>
  <si>
    <t>NFXI-OPT/IV/BK</t>
  </si>
  <si>
    <t>MI-FHSE-S2</t>
  </si>
  <si>
    <t>HM-FHSE-AP</t>
  </si>
  <si>
    <t>NFX-TFIX58/IV</t>
  </si>
  <si>
    <t>MI-FHSE-S2I</t>
  </si>
  <si>
    <t>HM/FHSE/I  - HM-FHSE-I-AP - 58 deg C Thermal Sensor - ISO</t>
  </si>
  <si>
    <t>NFXI-TFIX58/IV</t>
  </si>
  <si>
    <t>MI-HTSE-S2</t>
  </si>
  <si>
    <t>MI-HTSE-S2-IV - 78 deg C Thermal Sensor ISO Ivory</t>
  </si>
  <si>
    <t>NFX-TFIX78/IV</t>
  </si>
  <si>
    <t>MI-HTSE-S2I</t>
  </si>
  <si>
    <t xml:space="preserve">NFXI-TFIX78/IV </t>
  </si>
  <si>
    <t>MI-RHSE-S2</t>
  </si>
  <si>
    <t>HM-RHSE-AP - RoR Thermal Sensor</t>
  </si>
  <si>
    <t>NFX-TDIFF-IV</t>
  </si>
  <si>
    <t>MI-RHSE-S2I</t>
  </si>
  <si>
    <t>HM/RHSE/I - HM-RHSE-I-AP - RoR Thermal Sensor Isolator</t>
  </si>
  <si>
    <t>NFXI-TDIFF-IV</t>
  </si>
  <si>
    <t>MI-PTSE-S2</t>
  </si>
  <si>
    <t>HM-PTSE-AP</t>
  </si>
  <si>
    <t>NFX-SMT2/IV/BK</t>
  </si>
  <si>
    <t>MI-PTSE-S2I</t>
  </si>
  <si>
    <t>HM/PTSE/I - HM-PTSE-I-AP - Smoke/Thermal Sensor Isolator</t>
  </si>
  <si>
    <t>NFXI-SMT2/IV/BK</t>
  </si>
  <si>
    <t>MI-PTIR-S2</t>
  </si>
  <si>
    <t>MI-PTIR-S2-IV - Smoke/Thermal/IR Sensor Ivory</t>
  </si>
  <si>
    <t>NFX-SMT3/IV/BK</t>
  </si>
  <si>
    <t>MI-PTIR-S2I</t>
  </si>
  <si>
    <t>MI-PTIR-S2I-IV - Smoke/Thermal/IR Sensor ISO Ivory</t>
  </si>
  <si>
    <t xml:space="preserve">NFXI-SMT3/IV </t>
  </si>
  <si>
    <t>MI-PSE - Optical Smoke</t>
  </si>
  <si>
    <t>HM/PSE Optical Detector</t>
  </si>
  <si>
    <t>HM-PSE-I-AP - Optical Smoke Detector ISO AP</t>
  </si>
  <si>
    <t>MI-PTSE - Multi-sensor</t>
  </si>
  <si>
    <t>HM/PTSE Multi-sensor</t>
  </si>
  <si>
    <t>MI-FHSE - Heat Sensor (Fixed)</t>
  </si>
  <si>
    <t>HM/FHSE Heat Sensor (Fixed)</t>
  </si>
  <si>
    <t>MI-HTSE - Heat Sensor (High)</t>
  </si>
  <si>
    <t>MI-RHSE - Heat Sensor (RoR)</t>
  </si>
  <si>
    <t>MI-LPB - Beam Detector</t>
  </si>
  <si>
    <t>MI-LPB2</t>
  </si>
  <si>
    <t>NFXI-BEAM-E</t>
  </si>
  <si>
    <t>MI-LZR - Laser Sensor</t>
  </si>
  <si>
    <t>NFXI-VIEW</t>
  </si>
  <si>
    <t>Loop Device - Module</t>
  </si>
  <si>
    <t>MI-DCMO</t>
  </si>
  <si>
    <t>M701</t>
  </si>
  <si>
    <t>MI-DCMOE</t>
  </si>
  <si>
    <t>MI/DCMOE - Output Module</t>
  </si>
  <si>
    <t>M701E</t>
  </si>
  <si>
    <t>MI-D240CMO</t>
  </si>
  <si>
    <t>MI/D240CMO - Mains Switching Output Module</t>
  </si>
  <si>
    <t>M701-240</t>
  </si>
  <si>
    <t>MI-D240CMOE</t>
  </si>
  <si>
    <t>MI/D240CMOE - Mains Switching Output Module</t>
  </si>
  <si>
    <t>M701E-240</t>
  </si>
  <si>
    <t>MI-DMMI</t>
  </si>
  <si>
    <t>MI/DMMI - Single Input Module</t>
  </si>
  <si>
    <t>M710</t>
  </si>
  <si>
    <t>MI-DMMIE</t>
  </si>
  <si>
    <t>MI/DMMIE - Single Input Module</t>
  </si>
  <si>
    <t>M710E</t>
  </si>
  <si>
    <t>MI-DCZM - Sounder Control Module</t>
  </si>
  <si>
    <t>M701-CZ</t>
  </si>
  <si>
    <t>MI-DCZME - Conventional Zone Module (+Iso)</t>
  </si>
  <si>
    <t>MI/DCZRME - Conventional Zone Module (+Iso)</t>
  </si>
  <si>
    <t>M710E-CZ</t>
  </si>
  <si>
    <t>MI-DMM2I - IO Unit (Ix2)</t>
  </si>
  <si>
    <t>MI/DMM2I - IO Unit (Ix2)</t>
  </si>
  <si>
    <t>M720</t>
  </si>
  <si>
    <t>MI-DMM2IE - IO Unit (Ix2)</t>
  </si>
  <si>
    <t>MI/DMM2IE - IO Unit (Ix2)</t>
  </si>
  <si>
    <t>M720E</t>
  </si>
  <si>
    <t>MI-D2ICMO - IO Unit (Ix2 Ox1)</t>
  </si>
  <si>
    <t>MI/D2ICMO - IO Unit (Ix2 Ox1)</t>
  </si>
  <si>
    <t>M721</t>
  </si>
  <si>
    <t>MI-D2ICMOE - IO Unit (Ix2 Ox1)</t>
  </si>
  <si>
    <t>MI/D21CMOE - IO Unit (Ix2 Ox1)</t>
  </si>
  <si>
    <t>M721E</t>
  </si>
  <si>
    <t>MI-MM1E - Standard Monitor Module</t>
  </si>
  <si>
    <t>MI-MM3E - Micro Monitor Module</t>
  </si>
  <si>
    <t>MI-MM3E-S2 - Micro Monitor Module</t>
  </si>
  <si>
    <t>MI-MCP-FLEX - Call Point</t>
  </si>
  <si>
    <t>MI/MCP/FLEX - Call Point</t>
  </si>
  <si>
    <t>MI-MCP-GLASS - Call Point (glass element)</t>
  </si>
  <si>
    <t>HM/MCP/GLASS - Call Point (glass element)</t>
  </si>
  <si>
    <t xml:space="preserve">M700KAC-FG                              </t>
  </si>
  <si>
    <t>MI-MCP-FLEX-I - Call Point (+Iso)</t>
  </si>
  <si>
    <t xml:space="preserve">M700KACI-FF /M700KACI-FF/C/ M700KACI-SF </t>
  </si>
  <si>
    <t>MI-MCP-GLASS-I - Call Point (glass element) ISO</t>
  </si>
  <si>
    <t>MI/MCP/GLASS/I  - Call Point (glass element) ISO</t>
  </si>
  <si>
    <t xml:space="preserve">M700KACI-FG/M700KACI-FG/C/M700KACI-SG                 </t>
  </si>
  <si>
    <t>SSDHM700KAC-FF/C</t>
  </si>
  <si>
    <t xml:space="preserve">SSDHM700KACI-FG/C / SSDHM700KACI-FF/C     </t>
  </si>
  <si>
    <t>M700WCP-R/I/SF / M700WCP-R/I/SG / M700WCP-R/I/SG/C</t>
  </si>
  <si>
    <t>MI-MCPW-GB - Call Point Weatherproof</t>
  </si>
  <si>
    <t>MI-MCP-GB-I - Call Point (+Iso)</t>
  </si>
  <si>
    <t>MI-BGL-PC-I - Detector Base Strobe (Med)</t>
  </si>
  <si>
    <t>NFXI-BF-WCS</t>
  </si>
  <si>
    <t>MI-BRH-PC-I - Detector Base Sounder Strobe (High)</t>
  </si>
  <si>
    <t>NFXI-BSF-WCH</t>
  </si>
  <si>
    <t>MI-BRH-PC-I - Detector Base Sounder Strobe (Low)</t>
  </si>
  <si>
    <t>MI-BRH-PC-I - Detector Base Sounder Strobe(Low)level-2</t>
  </si>
  <si>
    <t>MI-BRS-PC-I - Detector Base Sounder Strobe (High)</t>
  </si>
  <si>
    <t>NFXI-BSF-WCS</t>
  </si>
  <si>
    <t>MI-BRS-PC-I - Detector Base Sounder Strobe (Low)</t>
  </si>
  <si>
    <t>MI-BRS-PC-I - Detector Base Sounder Strobe(Low)level-2</t>
  </si>
  <si>
    <t>BSO-xx-I05 / MI-BSO-xx-I - Base Sounder (+Iso) (High)</t>
  </si>
  <si>
    <t>NFXI-BS-W</t>
  </si>
  <si>
    <t>BSO-xx-I05 / MI-BSO-xx-I - Base Sounder (+Iso) (Low)</t>
  </si>
  <si>
    <t>BSO-xx-I05 / MI-BSO-xx-I - Base Sounder (+Iso) (Med)</t>
  </si>
  <si>
    <t>BSO-xx-N05 / MI-BSO-xx-N - Base Sounder (High)</t>
  </si>
  <si>
    <t>NFX-BS-W</t>
  </si>
  <si>
    <t>BSO-xx-N05 / MI-BSO-xx-N - Base Sounder (Low)</t>
  </si>
  <si>
    <t>BSO-xx-N05 / MI-BSO-xx-N - Base Sounder (Med)</t>
  </si>
  <si>
    <t>BSS-xx-I05 / MI-BSS-xx-I - Base Sounder Beacon (+Iso) (High)</t>
  </si>
  <si>
    <t>NFXI-BSF-WC</t>
  </si>
  <si>
    <t>BSS-xx-I05 / MI-BSS-xx-I - Base Sounder Beacon (+Iso) (Low)</t>
  </si>
  <si>
    <t>BSS-xx-I05 / MI-BSS-xx-I - Base Sounder Beacon (+Iso) (Med)</t>
  </si>
  <si>
    <t>BSS-xx-N05 / MI-BSS-xx-N - Base Sounder Beacon (High)</t>
  </si>
  <si>
    <t>NFX-BSF-WC</t>
  </si>
  <si>
    <t>BSS-xx-N05 / MI-BSS-xx-N - Base Sounder Beacon (Low)</t>
  </si>
  <si>
    <t>BSS-xx-N05 / MI-BSS-xx-N - Base Sounder Beacon (Med)</t>
  </si>
  <si>
    <t>MI-BST-xx-I  - Base Beacon (+Iso) (Med)</t>
  </si>
  <si>
    <t>NFXI-BF-WC</t>
  </si>
  <si>
    <t>MI-BST-xx-N  - Base Beacon (Med)</t>
  </si>
  <si>
    <t>NFX-BF-WC</t>
  </si>
  <si>
    <t>DBS24ALx - Loop Powered Base Sounder 80dB</t>
  </si>
  <si>
    <t>DBS24ALx - Loop Powered Base Sounder 85dB</t>
  </si>
  <si>
    <t>MI-DSS-xx-I - Base Sounder Beacon (+Iso) (High)</t>
  </si>
  <si>
    <t>NFXI-DSF-WC</t>
  </si>
  <si>
    <t>MI-DSS-xx-I - Base Sounder Beacon (+Iso) (Low)</t>
  </si>
  <si>
    <t>MI-DSS-xx-I - Base Sounder Beacon (+Iso) (Med)</t>
  </si>
  <si>
    <t>MI-DSS-xx-N - Base Sounder Beacon (High)</t>
  </si>
  <si>
    <t>NFX-DSF-WC</t>
  </si>
  <si>
    <t>MI-DSS-xx-N - Base Sounder Beacon (Low)</t>
  </si>
  <si>
    <t>MI-DSS-xx-N - Base Sounder Beacon (Med)</t>
  </si>
  <si>
    <t>EMA24AEx - Externally Powered Sounder</t>
  </si>
  <si>
    <t>x</t>
  </si>
  <si>
    <t>EMA24ALCx - Loop Powered Sounder 100dB</t>
  </si>
  <si>
    <t>EMA24ALCx - Loop Powered Sounder 85dB</t>
  </si>
  <si>
    <t>EMA24ALCx - Loop Powered Sounder 93dB</t>
  </si>
  <si>
    <t>EMA24ALx - Loop Powered Sounder 100dB</t>
  </si>
  <si>
    <t xml:space="preserve">EMA24ALx </t>
  </si>
  <si>
    <t>EMA24ALx - Loop Powered Sounder 85dB</t>
  </si>
  <si>
    <t>EMA24ALx - Loop Powered Sounder 87dB</t>
  </si>
  <si>
    <t>EMA24ALx - Loop Powered Sounder 93dB</t>
  </si>
  <si>
    <t>Generic - S200A Heat Sensor</t>
  </si>
  <si>
    <t>Generic - S200A Optical Smoke</t>
  </si>
  <si>
    <t>Generic - S200A Sounder</t>
  </si>
  <si>
    <t>IBSOU* - Intelligent Base Sounder (High)</t>
  </si>
  <si>
    <t>ABS32/x</t>
  </si>
  <si>
    <t>IBSOU* - Intelligent Base Sounder (Low)</t>
  </si>
  <si>
    <t>IBSOU* - Intelligent Base Sounder (Med)</t>
  </si>
  <si>
    <t>MI-IBSDB-x-xx - Detector Base Sounder Beacon (High)</t>
  </si>
  <si>
    <t>IBSST* - Intelligent Base Sounder Strobe (High)</t>
  </si>
  <si>
    <t>ABSB32/x/x</t>
  </si>
  <si>
    <t>MI-IBSDB-x-xx - Detector Base Sounder Beacon (Low)</t>
  </si>
  <si>
    <t>IBSST* - Intelligent Base Sounder Strobe (Low)</t>
  </si>
  <si>
    <t>MI-IBSDB-x-xx - Detector Base Sounder Beacon (Med)</t>
  </si>
  <si>
    <t>IBSST* - Intelligent Base Sounder Strobe (Med)</t>
  </si>
  <si>
    <t>IBSTR* - AP Base Strobe(Med)</t>
  </si>
  <si>
    <t>ABB/W/C-I</t>
  </si>
  <si>
    <t>WXA-XC-I05 - EN54-23 Intelligent Wall Mnt Sounder VAD (High)</t>
  </si>
  <si>
    <t>WxA-xC-I02</t>
  </si>
  <si>
    <t>WXA-XC-I05 - EN54-23 Intelligent Wall Mnt Sounder VAD (Medium)</t>
  </si>
  <si>
    <t>WXA-XC-I05 - EN54-23 Intelligent Wall Mnt Sounder VAD (Low)</t>
  </si>
  <si>
    <t>WXL-XC-I05 - EN54-23 Intelligent Wall Mnt VAD</t>
  </si>
  <si>
    <t>WxL-xC-I02</t>
  </si>
  <si>
    <t>WMSOU* - Intelligent Wall Mnt Sounder (Low)</t>
  </si>
  <si>
    <t>AWS32/x-I</t>
  </si>
  <si>
    <t>WMSOU* - Intelligent Wall Mnt Sounder (High)</t>
  </si>
  <si>
    <t>WMSOU* - Intelligent Wall Mnt Sounder (Med)</t>
  </si>
  <si>
    <t>WMSST* - Intelligent Wall Mnt Sounder Strobe(High)</t>
  </si>
  <si>
    <t>AWSB32/x/R-I</t>
  </si>
  <si>
    <t>WMSST* - Intelligent Wall Mnt Sounder Strobe(Low)</t>
  </si>
  <si>
    <t>WMSST* - Intelligent Wall Mnt Sounder Strobe(Med)</t>
  </si>
  <si>
    <t>WMSTR* - Intelligent Wall Mounted Strobe (High)</t>
  </si>
  <si>
    <t>AWB/R-I</t>
  </si>
  <si>
    <t>WMSTR* - Intelligent Wall Mounted Strobe (Low)</t>
  </si>
  <si>
    <t>WMSTR* - Intelligent Wall Mounted Strobe (Med)</t>
  </si>
  <si>
    <t>WSO-xx-I05 / MI-WSO-xx-I - Wall Mnt Sounder (Iso) (High)</t>
  </si>
  <si>
    <t>WSO-xx-I02 / NFXI-WS-xx</t>
  </si>
  <si>
    <t>WSO-xx-I05 / MI-WSO-xx-I - Wall Mnt Sounder (Iso) (Low)</t>
  </si>
  <si>
    <t>WSO-xx-I05 / MI-WSO-xx-I - Wall Mnt Sounder (Iso) (Med)</t>
  </si>
  <si>
    <t>WSO-xx-N05 / MI-WSO-xx-N - Wall Mnt Sounder (High)</t>
  </si>
  <si>
    <t>WSO-xx-N02 / NFX-WS-xx</t>
  </si>
  <si>
    <t>WSO-xx-N05 / MI-WSO-xx-N - Wall Mnt Sounder (Low)</t>
  </si>
  <si>
    <t>WSO-xx-N05 / MI-WSO-xx-N - Wall Mnt Sounder (Med)</t>
  </si>
  <si>
    <t>WSS-xx-I05 / MI-WSS-xx-I - Wall Mnt Sounder Beacon (+Iso) (High)</t>
  </si>
  <si>
    <t>WSS-xx-I02 / NFXI-WSF-xx</t>
  </si>
  <si>
    <t>WSS-xx-I05 / MI-WSS-xx-I - Wall Mnt Sounder Beacon (+Iso) (Low)</t>
  </si>
  <si>
    <t>WSS-xx-I05 / MI-WSS-xx-I - Wall Mnt Sounder Beacon (+Iso) (Med)</t>
  </si>
  <si>
    <t>WSS-xx-N05 / MI-WSS-xx-N - Wall Mnt Sounder Beacon (High)</t>
  </si>
  <si>
    <t>WSS-xx-N02 / NFX-WSF-xx</t>
  </si>
  <si>
    <t>WSS-xx-N05 / MI-WSS-xx-N - Wall Mnt Sounder Beacon (Low)</t>
  </si>
  <si>
    <t>WSS-xx-N05 / MI-WSS-xx-N - Wall Mnt Sounder Beacon (Med)</t>
  </si>
  <si>
    <t>MI-WST-xx-I - Wall Mnt Beacon (+Iso) (Med)</t>
  </si>
  <si>
    <t>WST-Px-I02 / NFXI-WF-xx</t>
  </si>
  <si>
    <t>MI-WST-xx-N  - Wall Mnt Beacon (Med)</t>
  </si>
  <si>
    <t>WST-Px-N02 / NFX-WF-xx</t>
  </si>
  <si>
    <t>MI-OSI-RIE - OSID R Addressable Beam</t>
  </si>
  <si>
    <t>NFXI-OSI-RIE</t>
  </si>
  <si>
    <t>NFXI-ASD11</t>
  </si>
  <si>
    <t>NFXI-ASD22</t>
  </si>
  <si>
    <t>M721-SST</t>
  </si>
  <si>
    <t>I/O Module, miniaturized, 1 Input</t>
  </si>
  <si>
    <t>NFX-MM1M</t>
  </si>
  <si>
    <t>I/O Module, 10 Input</t>
  </si>
  <si>
    <t>NFXI-MM10</t>
  </si>
  <si>
    <t>I/O Module, 6 Output</t>
  </si>
  <si>
    <t>NFXI-RM6</t>
  </si>
  <si>
    <t>NFXI-BEAM-40E</t>
  </si>
  <si>
    <t>NFXI-BEAM-TE</t>
  </si>
  <si>
    <t>NRXI-GATE</t>
  </si>
  <si>
    <t>I/O Module, 6 Output supervised</t>
  </si>
  <si>
    <t>SC-6</t>
  </si>
  <si>
    <t>X</t>
  </si>
  <si>
    <t>I/O Module, 6 Output, conventional zone</t>
  </si>
  <si>
    <t>CZ-6</t>
  </si>
  <si>
    <t>Detector Intrinsically safe</t>
  </si>
  <si>
    <t>IDX-751 AE</t>
  </si>
  <si>
    <t>I/O Module 10 Output All LED On</t>
  </si>
  <si>
    <t>CMX-10RME (All LED ON)</t>
  </si>
  <si>
    <t>I/O Module 10 Output All LED Off</t>
  </si>
  <si>
    <t>CMX-10RME (All LED OFF)</t>
  </si>
  <si>
    <t>I/O Module 5 Inputs and 5 Outputs All LED On</t>
  </si>
  <si>
    <t>MCX-55ME (All LED ON)</t>
  </si>
  <si>
    <t>I/O Module 5 Inputs and 5 Outputs All LED Off</t>
  </si>
  <si>
    <t>MCX-55ME (All LED OFF)</t>
  </si>
  <si>
    <t>I/O Module 10 Monitor Input Card All LED On</t>
  </si>
  <si>
    <t>MMX-10ME (All LED ON)</t>
  </si>
  <si>
    <t>I/O Module 10 Monitor Input Card All LED Off</t>
  </si>
  <si>
    <t>MMX-10ME (All LED OFF)</t>
  </si>
  <si>
    <t>I/O Module 1 Input and 1 Output</t>
  </si>
  <si>
    <t>CMA11E</t>
  </si>
  <si>
    <t>I/O Module 2 Input and 2 Output</t>
  </si>
  <si>
    <t>CMA22</t>
  </si>
  <si>
    <t>Expansion Card</t>
  </si>
  <si>
    <t>Unit Stand By Absorption (mA)</t>
  </si>
  <si>
    <t>Total Stand By Absorption (mA)</t>
  </si>
  <si>
    <t>Unit Alarm Absorption (mA)</t>
  </si>
  <si>
    <t>Total Alarm Absorption (mA)</t>
  </si>
  <si>
    <t>Allowed</t>
  </si>
  <si>
    <t>Loop Expansion Card</t>
  </si>
  <si>
    <t>User 1 (max 1 A)</t>
  </si>
  <si>
    <t>User 2 (max 1 A)</t>
  </si>
  <si>
    <t>Loop 2</t>
  </si>
  <si>
    <t>Loop 3</t>
  </si>
  <si>
    <t>Loop 4</t>
  </si>
  <si>
    <t>Loop 5</t>
  </si>
  <si>
    <t>Loop 6</t>
  </si>
  <si>
    <t>Loop 7</t>
  </si>
  <si>
    <t>Loop 8</t>
  </si>
  <si>
    <t>M5A-RP01FF-X999-03 / MCP5A-RP01FF-01</t>
  </si>
  <si>
    <t>MI-WCP-R/SF</t>
  </si>
  <si>
    <t>MI-WCP-R/I/SG</t>
  </si>
  <si>
    <t>Addresses Occupied</t>
  </si>
  <si>
    <t>Totals</t>
  </si>
  <si>
    <t>Device Quantity</t>
  </si>
  <si>
    <t>Loop Absorption Check</t>
  </si>
  <si>
    <t>Device Addresses Check</t>
  </si>
  <si>
    <t>Total System Absorbtion</t>
  </si>
  <si>
    <t>System Absorption Check</t>
  </si>
  <si>
    <t>Stand By (h) / Value in Ah</t>
  </si>
  <si>
    <t>Alarm Condition (h) / Value in Ah</t>
  </si>
  <si>
    <t>Discharge Factor</t>
  </si>
  <si>
    <t>Your Details:</t>
  </si>
  <si>
    <t>Company Name:</t>
  </si>
  <si>
    <t>Building/Comp Name:</t>
  </si>
  <si>
    <t>Contact:</t>
  </si>
  <si>
    <t>Total Battery Capacity (A)</t>
  </si>
  <si>
    <t>Standby</t>
  </si>
  <si>
    <t>Subtotal Battery Capacity in Ah</t>
  </si>
  <si>
    <t>Click on + for Loop 2</t>
  </si>
  <si>
    <t>Click on + for Loop 3 and 4</t>
  </si>
  <si>
    <t>Click on + for Loop 5 and 6</t>
  </si>
  <si>
    <t>Total Number of Loops</t>
  </si>
  <si>
    <t>Sounder (max 1 A)</t>
  </si>
  <si>
    <t>Suggested Batteries (A)</t>
  </si>
  <si>
    <t>Outputs Total Values and Check</t>
  </si>
  <si>
    <t>Click on + for Loop 7 and 8</t>
  </si>
  <si>
    <t xml:space="preserve">Number of Loops </t>
  </si>
  <si>
    <t>24 Vdc Aux (max 1 A)</t>
  </si>
  <si>
    <t>24 Vdc Aux Limit Check</t>
  </si>
  <si>
    <t>Additional Loads (total max 2 A)</t>
  </si>
  <si>
    <t>Repeaters (max 16)</t>
  </si>
  <si>
    <t>Addresses Occuped</t>
  </si>
  <si>
    <t>Detector Addresses</t>
  </si>
  <si>
    <t>Module Addresse</t>
  </si>
  <si>
    <t>Total Alarm</t>
  </si>
  <si>
    <t>Detectors Addresses Occupied</t>
  </si>
  <si>
    <t>Modules Addresses Occupied</t>
  </si>
  <si>
    <t>Loop1 (max 750 mA)</t>
  </si>
  <si>
    <t>FAAST LT 1 Sensor 1 Channel</t>
  </si>
  <si>
    <t>FAAST LT 2 Sensor 1 Channel</t>
  </si>
  <si>
    <t>FAAST LT 2 Sensors 2 Channel</t>
  </si>
  <si>
    <t>MI-GATE</t>
  </si>
  <si>
    <t>Yellow cells with updated values</t>
  </si>
  <si>
    <t>Aux Outputs</t>
  </si>
  <si>
    <t>Yes</t>
  </si>
  <si>
    <t>No</t>
  </si>
  <si>
    <t>Step</t>
  </si>
  <si>
    <t>Tab</t>
  </si>
  <si>
    <t>Action</t>
  </si>
  <si>
    <t>Morley-IAS Max</t>
  </si>
  <si>
    <t>Details</t>
  </si>
  <si>
    <t>Fill in Site and User details (company name, address and contact information)</t>
  </si>
  <si>
    <t>Enter number of panels under "CPU/Panel Number"</t>
  </si>
  <si>
    <t>Select the panel model in scope</t>
  </si>
  <si>
    <t>Select the protocol type (e.g., SSE - System Sensor)</t>
  </si>
  <si>
    <t>Additional Loads</t>
  </si>
  <si>
    <t>Device selection</t>
  </si>
  <si>
    <t>Battery Capacity Calculation</t>
  </si>
  <si>
    <t>Suggested Batteries</t>
  </si>
  <si>
    <t>Enter a number of Loop Expansion cards (if applicable)</t>
  </si>
  <si>
    <r>
      <t>Repeaters</t>
    </r>
    <r>
      <rPr>
        <sz val="12"/>
        <color rgb="FF0D0D0D"/>
        <rFont val="Segoe UI"/>
        <family val="2"/>
      </rPr>
      <t xml:space="preserve">: </t>
    </r>
    <r>
      <rPr>
        <sz val="11"/>
        <color rgb="FF0D0D0D"/>
        <rFont val="Calibri"/>
        <family val="2"/>
        <scheme val="minor"/>
      </rPr>
      <t xml:space="preserve">Enter the quantity </t>
    </r>
  </si>
  <si>
    <t>Go to the tab with the correct protocol to select the devices (rows in yellow)
The tool will calculate the total standby and alarm absorption for each loop and ensure it is within the loop limits</t>
  </si>
  <si>
    <t>Verify that the total system absorption is "In PSU Limits"</t>
  </si>
  <si>
    <t>Enter the standby duration (in hours) in the yellow cell under "Stand By (h) / Value in Ah"
Enter the alarm condition duration (in hours) in the yellow cell under "Alarm Condition (h) / Value in Ah"</t>
  </si>
  <si>
    <t>The tool will suggest the appropriate battery capacity in amperes (A) based on the calculations
Use the suggested battery capacity to select appropriate batteries for your system</t>
  </si>
  <si>
    <t>24 Vdc Aux: Select `Yes` or `No` for the 24 Vdc auxiliary power supply</t>
  </si>
  <si>
    <t xml:space="preserve">Sounder: Select `Yes` or `No` </t>
  </si>
  <si>
    <t>User 1, user 2: When programmed as a sounder circuit for User 1 and User 2, select `Yes` or `No` 
The tool will calculate the total standby and alarm absorption for these additional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</si>
</sst>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b/>
      <sz val="11"/>
      <color rgb="FF6699FF"/>
      <name val="Calibri"/>
      <family val="2"/>
      <scheme val="minor"/>
    </font>
    <font>
      <sz val="11"/>
      <color theme="0"/>
      <name val="Calibri"/>
      <family val="2"/>
      <scheme val="minor"/>
    </font>
    <font>
      <b/>
      <sz val="16"/>
      <color theme="1"/>
      <name val="Calibri"/>
      <family val="2"/>
      <scheme val="minor"/>
    </font>
    <font>
      <b/>
      <sz val="12"/>
      <color theme="0"/>
      <name val="Calibri"/>
      <family val="2"/>
      <scheme val="minor"/>
    </font>
    <font>
      <b/>
      <sz val="12"/>
      <name val="Calibri"/>
      <family val="2"/>
      <scheme val="minor"/>
    </font>
    <font>
      <sz val="11"/>
      <color rgb="FF000000"/>
      <name val="Calibri"/>
      <family val="2"/>
    </font>
    <font>
      <sz val="11"/>
      <color rgb="FFFF0000"/>
      <name val="Calibri"/>
      <family val="2"/>
    </font>
    <font>
      <sz val="11"/>
      <color rgb="FF7030A0"/>
      <name val="Calibri"/>
      <family val="2"/>
    </font>
    <font>
      <sz val="11"/>
      <color theme="1"/>
      <name val="Calibri"/>
      <family val="2"/>
      <charset val="1"/>
    </font>
    <font>
      <sz val="11"/>
      <color rgb="FF000000"/>
      <name val="Calibri"/>
      <family val="2"/>
      <charset val="1"/>
    </font>
    <font>
      <sz val="10"/>
      <color indexed="8"/>
      <name val="Arial"/>
      <family val="2"/>
    </font>
    <font>
      <sz val="11"/>
      <color indexed="8"/>
      <name val="Calibri"/>
      <family val="2"/>
    </font>
    <font>
      <sz val="10"/>
      <color rgb="FF000000"/>
      <name val="Calibri"/>
      <family val="2"/>
      <charset val="1"/>
    </font>
    <font>
      <sz val="10"/>
      <color theme="1"/>
      <name val="Calibri"/>
      <family val="2"/>
      <charset val="1"/>
    </font>
    <font>
      <sz val="11"/>
      <color theme="1"/>
      <name val="Calibri"/>
      <family val="2"/>
      <scheme val="minor"/>
    </font>
    <font>
      <b/>
      <sz val="11"/>
      <name val="Calibri"/>
      <family val="2"/>
      <scheme val="minor"/>
    </font>
    <font>
      <u/>
      <sz val="11"/>
      <color theme="1"/>
      <name val="Calibri"/>
      <family val="2"/>
      <scheme val="minor"/>
    </font>
    <font>
      <b/>
      <i/>
      <sz val="10"/>
      <color theme="0"/>
      <name val="Calibri"/>
      <family val="2"/>
      <scheme val="minor"/>
    </font>
    <font>
      <b/>
      <sz val="22"/>
      <name val="Calibri"/>
      <family val="2"/>
      <scheme val="minor"/>
    </font>
    <font>
      <b/>
      <sz val="14"/>
      <color theme="1"/>
      <name val="Calibri"/>
      <family val="2"/>
      <scheme val="minor"/>
    </font>
    <font>
      <b/>
      <sz val="16"/>
      <color theme="0"/>
      <name val="Calibri"/>
      <family val="2"/>
      <scheme val="minor"/>
    </font>
    <font>
      <sz val="14"/>
      <color theme="1"/>
      <name val="Calibri"/>
      <family val="2"/>
      <scheme val="minor"/>
    </font>
    <font>
      <sz val="12"/>
      <color rgb="FF0D0D0D"/>
      <name val="Segoe UI"/>
      <family val="2"/>
    </font>
    <font>
      <sz val="11"/>
      <color rgb="FF0D0D0D"/>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FFFF00"/>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4"/>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9">
    <xf numFmtId="0" fontId="0" fillId="0" borderId="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12" fillId="0" borderId="0"/>
    <xf numFmtId="0" fontId="12" fillId="0" borderId="0"/>
    <xf numFmtId="9" fontId="16" fillId="0" borderId="0" applyFont="0" applyFill="0" applyBorder="0" applyAlignment="0" applyProtection="0"/>
  </cellStyleXfs>
  <cellXfs count="309">
    <xf numFmtId="0" fontId="0" fillId="0" borderId="0" xfId="0"/>
    <xf numFmtId="0" fontId="0" fillId="0" borderId="0" xfId="0" quotePrefix="1"/>
    <xf numFmtId="0" fontId="0" fillId="0" borderId="3" xfId="0" applyBorder="1"/>
    <xf numFmtId="0" fontId="0" fillId="2" borderId="7" xfId="0" applyFill="1" applyBorder="1" applyAlignment="1">
      <alignment horizontal="center"/>
    </xf>
    <xf numFmtId="0" fontId="1" fillId="0" borderId="7" xfId="0" applyFont="1" applyBorder="1"/>
    <xf numFmtId="0" fontId="1" fillId="0" borderId="8" xfId="0" applyFont="1" applyBorder="1"/>
    <xf numFmtId="0" fontId="0" fillId="0" borderId="0" xfId="0" applyAlignment="1">
      <alignment horizontal="left"/>
    </xf>
    <xf numFmtId="0" fontId="0" fillId="0" borderId="0" xfId="0" applyAlignment="1">
      <alignment horizontal="center"/>
    </xf>
    <xf numFmtId="0" fontId="0" fillId="0" borderId="7" xfId="0" applyBorder="1" applyAlignment="1">
      <alignment horizontal="center"/>
    </xf>
    <xf numFmtId="0" fontId="1" fillId="0" borderId="0" xfId="0" applyFont="1" applyAlignment="1">
      <alignment horizontal="center"/>
    </xf>
    <xf numFmtId="0" fontId="4" fillId="0" borderId="0" xfId="0" applyFont="1"/>
    <xf numFmtId="0" fontId="5" fillId="6" borderId="7" xfId="3" applyFont="1" applyBorder="1" applyAlignment="1"/>
    <xf numFmtId="0" fontId="5" fillId="6" borderId="7" xfId="3" applyFont="1" applyBorder="1"/>
    <xf numFmtId="0" fontId="3" fillId="4" borderId="7" xfId="1" applyBorder="1" applyAlignment="1">
      <alignment horizontal="center"/>
    </xf>
    <xf numFmtId="0" fontId="3" fillId="8" borderId="7" xfId="5" applyBorder="1" applyAlignment="1">
      <alignment horizontal="center"/>
    </xf>
    <xf numFmtId="0" fontId="3" fillId="5" borderId="23" xfId="2" applyBorder="1" applyAlignment="1">
      <alignment horizontal="center"/>
    </xf>
    <xf numFmtId="0" fontId="3" fillId="7" borderId="23" xfId="4" applyBorder="1" applyAlignment="1">
      <alignment horizontal="center"/>
    </xf>
    <xf numFmtId="0" fontId="6" fillId="9" borderId="23" xfId="3" applyFont="1" applyFill="1" applyBorder="1" applyAlignment="1">
      <alignment horizontal="center"/>
    </xf>
    <xf numFmtId="0" fontId="5" fillId="6" borderId="23" xfId="3" applyFont="1" applyBorder="1" applyAlignment="1"/>
    <xf numFmtId="0" fontId="0" fillId="0" borderId="7" xfId="0" applyBorder="1" applyAlignment="1">
      <alignment horizontal="left"/>
    </xf>
    <xf numFmtId="0" fontId="7" fillId="0" borderId="0" xfId="0" applyFont="1"/>
    <xf numFmtId="0" fontId="8" fillId="0" borderId="7" xfId="0" applyFont="1" applyBorder="1"/>
    <xf numFmtId="0" fontId="8" fillId="0" borderId="0" xfId="0" applyFont="1"/>
    <xf numFmtId="0" fontId="7" fillId="0" borderId="0" xfId="0" applyFont="1" applyAlignment="1">
      <alignment horizontal="left"/>
    </xf>
    <xf numFmtId="0" fontId="7" fillId="0" borderId="24" xfId="0" applyFont="1" applyBorder="1"/>
    <xf numFmtId="0" fontId="7" fillId="0" borderId="25" xfId="0" applyFont="1" applyBorder="1"/>
    <xf numFmtId="0" fontId="7" fillId="0" borderId="7" xfId="0" applyFont="1" applyBorder="1"/>
    <xf numFmtId="0" fontId="8" fillId="0" borderId="0" xfId="0" applyFont="1" applyAlignment="1">
      <alignment horizontal="left"/>
    </xf>
    <xf numFmtId="0" fontId="8" fillId="0" borderId="24" xfId="0" applyFont="1" applyBorder="1"/>
    <xf numFmtId="0" fontId="8" fillId="0" borderId="8" xfId="0" applyFont="1" applyBorder="1"/>
    <xf numFmtId="0" fontId="8" fillId="0" borderId="0" xfId="0" applyFont="1" applyAlignment="1">
      <alignment wrapText="1"/>
    </xf>
    <xf numFmtId="0" fontId="9" fillId="0" borderId="8" xfId="0" applyFont="1" applyBorder="1"/>
    <xf numFmtId="0" fontId="9" fillId="0" borderId="0" xfId="0" applyFont="1" applyAlignment="1">
      <alignment wrapText="1"/>
    </xf>
    <xf numFmtId="0" fontId="10" fillId="0" borderId="6" xfId="0" applyFont="1" applyBorder="1"/>
    <xf numFmtId="0" fontId="11" fillId="0" borderId="5" xfId="0" applyFont="1" applyBorder="1"/>
    <xf numFmtId="0" fontId="0" fillId="0" borderId="7" xfId="0" applyBorder="1"/>
    <xf numFmtId="0" fontId="13" fillId="0" borderId="7" xfId="6" applyFont="1" applyBorder="1" applyAlignment="1">
      <alignment horizontal="left" wrapText="1"/>
    </xf>
    <xf numFmtId="0" fontId="13" fillId="0" borderId="7" xfId="7" applyFont="1" applyBorder="1" applyAlignment="1">
      <alignment horizontal="left" wrapText="1"/>
    </xf>
    <xf numFmtId="0" fontId="0" fillId="0" borderId="23" xfId="0" applyBorder="1" applyAlignment="1">
      <alignment horizontal="left"/>
    </xf>
    <xf numFmtId="0" fontId="7" fillId="0" borderId="6" xfId="0" applyFont="1" applyBorder="1"/>
    <xf numFmtId="0" fontId="10" fillId="0" borderId="5" xfId="0" applyFont="1" applyBorder="1"/>
    <xf numFmtId="0" fontId="14" fillId="0" borderId="6" xfId="0" applyFont="1" applyBorder="1"/>
    <xf numFmtId="0" fontId="15" fillId="0" borderId="6" xfId="0" applyFont="1" applyBorder="1"/>
    <xf numFmtId="0" fontId="0" fillId="0" borderId="18" xfId="0" applyBorder="1" applyAlignment="1">
      <alignment horizontal="center"/>
    </xf>
    <xf numFmtId="0" fontId="1" fillId="0" borderId="7" xfId="0" applyFont="1" applyBorder="1" applyAlignment="1">
      <alignment horizontal="center" vertical="center" wrapText="1"/>
    </xf>
    <xf numFmtId="0" fontId="0" fillId="0" borderId="0" xfId="0" applyAlignment="1">
      <alignment horizontal="center" vertical="center" wrapText="1"/>
    </xf>
    <xf numFmtId="2" fontId="0" fillId="0" borderId="0" xfId="0" applyNumberFormat="1"/>
    <xf numFmtId="2" fontId="0" fillId="2" borderId="7" xfId="0" applyNumberFormat="1" applyFill="1" applyBorder="1"/>
    <xf numFmtId="0" fontId="1" fillId="0" borderId="7" xfId="0" applyFont="1" applyBorder="1" applyAlignment="1">
      <alignment horizontal="left"/>
    </xf>
    <xf numFmtId="1" fontId="0" fillId="0" borderId="0" xfId="0" applyNumberFormat="1"/>
    <xf numFmtId="1" fontId="0" fillId="2" borderId="7" xfId="0" applyNumberFormat="1" applyFill="1" applyBorder="1" applyAlignment="1">
      <alignment horizontal="center"/>
    </xf>
    <xf numFmtId="0" fontId="0" fillId="0" borderId="24" xfId="0" applyBorder="1" applyAlignment="1">
      <alignment horizontal="center"/>
    </xf>
    <xf numFmtId="2" fontId="0" fillId="2" borderId="7" xfId="0" applyNumberFormat="1" applyFill="1" applyBorder="1" applyAlignment="1">
      <alignment horizontal="right"/>
    </xf>
    <xf numFmtId="0" fontId="0" fillId="9" borderId="7" xfId="0" applyFill="1" applyBorder="1" applyAlignment="1">
      <alignment horizontal="center"/>
    </xf>
    <xf numFmtId="0" fontId="1" fillId="9" borderId="7" xfId="0" applyFont="1" applyFill="1" applyBorder="1" applyAlignment="1">
      <alignment horizontal="center"/>
    </xf>
    <xf numFmtId="1" fontId="1" fillId="9" borderId="7" xfId="0" applyNumberFormat="1" applyFont="1" applyFill="1" applyBorder="1" applyAlignment="1">
      <alignment horizontal="center"/>
    </xf>
    <xf numFmtId="0" fontId="0" fillId="0" borderId="23" xfId="0" applyBorder="1" applyAlignment="1">
      <alignment horizontal="center"/>
    </xf>
    <xf numFmtId="0" fontId="1" fillId="0" borderId="0" xfId="0" applyFont="1"/>
    <xf numFmtId="2" fontId="1" fillId="0" borderId="0" xfId="0" applyNumberFormat="1" applyFont="1"/>
    <xf numFmtId="0" fontId="1" fillId="0" borderId="34" xfId="0" applyFont="1" applyBorder="1"/>
    <xf numFmtId="2" fontId="0" fillId="0" borderId="0" xfId="0" applyNumberFormat="1" applyAlignment="1">
      <alignment horizontal="right"/>
    </xf>
    <xf numFmtId="0" fontId="0" fillId="0" borderId="7" xfId="0" quotePrefix="1" applyBorder="1" applyAlignment="1">
      <alignment horizontal="left"/>
    </xf>
    <xf numFmtId="0" fontId="0" fillId="0" borderId="0" xfId="0"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9" borderId="15" xfId="0" applyFill="1" applyBorder="1" applyAlignment="1">
      <alignment horizontal="center"/>
    </xf>
    <xf numFmtId="0" fontId="0" fillId="0" borderId="13" xfId="0" applyBorder="1"/>
    <xf numFmtId="0" fontId="0" fillId="0" borderId="15" xfId="0" applyBorder="1"/>
    <xf numFmtId="0" fontId="0" fillId="0" borderId="16" xfId="0" applyBorder="1"/>
    <xf numFmtId="0" fontId="0" fillId="0" borderId="7" xfId="0" quotePrefix="1" applyBorder="1"/>
    <xf numFmtId="0" fontId="0" fillId="0" borderId="24" xfId="0" applyBorder="1"/>
    <xf numFmtId="0" fontId="0" fillId="0" borderId="24" xfId="0" quotePrefix="1" applyBorder="1"/>
    <xf numFmtId="0" fontId="0" fillId="3" borderId="29" xfId="0" applyFill="1" applyBorder="1" applyAlignment="1">
      <alignment horizontal="center"/>
    </xf>
    <xf numFmtId="0" fontId="0" fillId="9" borderId="24" xfId="0" applyFill="1" applyBorder="1" applyAlignment="1">
      <alignment horizontal="center"/>
    </xf>
    <xf numFmtId="0" fontId="0" fillId="0" borderId="30" xfId="0" applyBorder="1"/>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 fillId="0" borderId="0" xfId="0" applyFont="1"/>
    <xf numFmtId="0" fontId="1" fillId="0" borderId="35" xfId="0" applyFont="1" applyBorder="1" applyAlignment="1">
      <alignment horizontal="center"/>
    </xf>
    <xf numFmtId="2" fontId="0" fillId="0" borderId="24" xfId="0" applyNumberFormat="1" applyBorder="1"/>
    <xf numFmtId="2" fontId="0" fillId="0" borderId="20" xfId="0" applyNumberFormat="1" applyBorder="1"/>
    <xf numFmtId="2" fontId="0" fillId="0" borderId="7" xfId="0" applyNumberFormat="1" applyBorder="1"/>
    <xf numFmtId="2" fontId="0" fillId="0" borderId="8" xfId="0" applyNumberFormat="1" applyBorder="1"/>
    <xf numFmtId="0" fontId="1" fillId="0" borderId="24" xfId="0" applyFont="1" applyBorder="1" applyAlignment="1">
      <alignment horizontal="center" vertical="center" wrapText="1"/>
    </xf>
    <xf numFmtId="0" fontId="1" fillId="0" borderId="4" xfId="0" applyFont="1" applyBorder="1"/>
    <xf numFmtId="2" fontId="1" fillId="2" borderId="35" xfId="0" applyNumberFormat="1" applyFont="1" applyFill="1" applyBorder="1" applyAlignment="1">
      <alignment horizontal="right"/>
    </xf>
    <xf numFmtId="0" fontId="1" fillId="2" borderId="9" xfId="0" applyFont="1" applyFill="1" applyBorder="1" applyAlignment="1">
      <alignment horizontal="left"/>
    </xf>
    <xf numFmtId="1" fontId="1" fillId="9" borderId="10" xfId="0" applyNumberFormat="1" applyFont="1" applyFill="1" applyBorder="1" applyAlignment="1">
      <alignment horizontal="center"/>
    </xf>
    <xf numFmtId="2" fontId="0" fillId="2" borderId="10" xfId="0" applyNumberFormat="1" applyFill="1" applyBorder="1" applyAlignment="1">
      <alignment horizontal="right"/>
    </xf>
    <xf numFmtId="2" fontId="0" fillId="2" borderId="11" xfId="0" applyNumberFormat="1" applyFill="1" applyBorder="1" applyAlignment="1">
      <alignment horizontal="right"/>
    </xf>
    <xf numFmtId="0" fontId="1" fillId="2" borderId="12" xfId="0" applyFont="1" applyFill="1" applyBorder="1" applyAlignment="1">
      <alignment horizontal="left"/>
    </xf>
    <xf numFmtId="2" fontId="0" fillId="2" borderId="13" xfId="0" applyNumberFormat="1" applyFill="1" applyBorder="1" applyAlignment="1">
      <alignment horizontal="right"/>
    </xf>
    <xf numFmtId="0" fontId="1" fillId="2" borderId="14" xfId="0" applyFont="1" applyFill="1" applyBorder="1" applyAlignment="1">
      <alignment horizontal="left"/>
    </xf>
    <xf numFmtId="1" fontId="1" fillId="9" borderId="15" xfId="0" applyNumberFormat="1" applyFont="1" applyFill="1" applyBorder="1" applyAlignment="1">
      <alignment horizontal="center"/>
    </xf>
    <xf numFmtId="2" fontId="0" fillId="2" borderId="15" xfId="0" applyNumberFormat="1" applyFill="1" applyBorder="1" applyAlignment="1">
      <alignment horizontal="right"/>
    </xf>
    <xf numFmtId="2" fontId="0" fillId="2" borderId="16" xfId="0" applyNumberFormat="1" applyFill="1" applyBorder="1" applyAlignment="1">
      <alignment horizontal="right"/>
    </xf>
    <xf numFmtId="0" fontId="1" fillId="0" borderId="1" xfId="0" applyFont="1" applyBorder="1" applyAlignment="1">
      <alignment horizontal="left"/>
    </xf>
    <xf numFmtId="0" fontId="18" fillId="0" borderId="0" xfId="0" applyFont="1"/>
    <xf numFmtId="0" fontId="0" fillId="0" borderId="26" xfId="0" applyBorder="1"/>
    <xf numFmtId="1" fontId="1" fillId="0" borderId="0" xfId="0" applyNumberFormat="1" applyFont="1" applyAlignment="1">
      <alignment horizontal="center"/>
    </xf>
    <xf numFmtId="0" fontId="1" fillId="0" borderId="2" xfId="0" applyFont="1" applyBorder="1"/>
    <xf numFmtId="0" fontId="1" fillId="2" borderId="38" xfId="0" applyFont="1" applyFill="1" applyBorder="1" applyAlignment="1">
      <alignment horizontal="left"/>
    </xf>
    <xf numFmtId="1" fontId="1" fillId="9" borderId="39" xfId="0" applyNumberFormat="1" applyFont="1" applyFill="1" applyBorder="1" applyAlignment="1">
      <alignment horizontal="center"/>
    </xf>
    <xf numFmtId="2" fontId="0" fillId="2" borderId="39" xfId="0" applyNumberFormat="1" applyFill="1" applyBorder="1" applyAlignment="1">
      <alignment horizontal="right"/>
    </xf>
    <xf numFmtId="2" fontId="0" fillId="2" borderId="41" xfId="0" applyNumberFormat="1" applyFill="1" applyBorder="1" applyAlignment="1">
      <alignment horizontal="right"/>
    </xf>
    <xf numFmtId="0" fontId="0" fillId="0" borderId="4" xfId="0" applyBorder="1" applyAlignment="1">
      <alignment horizontal="center"/>
    </xf>
    <xf numFmtId="0" fontId="0" fillId="0" borderId="5" xfId="0" applyBorder="1"/>
    <xf numFmtId="1" fontId="0" fillId="0" borderId="5" xfId="0" applyNumberFormat="1" applyBorder="1" applyAlignment="1">
      <alignment horizontal="center"/>
    </xf>
    <xf numFmtId="2" fontId="0" fillId="0" borderId="5" xfId="0" applyNumberFormat="1" applyBorder="1"/>
    <xf numFmtId="0" fontId="0" fillId="0" borderId="46" xfId="0" applyBorder="1"/>
    <xf numFmtId="0" fontId="1" fillId="0" borderId="41" xfId="0" applyFont="1" applyBorder="1" applyAlignment="1">
      <alignment horizontal="center" vertical="center" wrapText="1"/>
    </xf>
    <xf numFmtId="2" fontId="1" fillId="0" borderId="38" xfId="0" applyNumberFormat="1" applyFont="1" applyBorder="1"/>
    <xf numFmtId="0" fontId="17" fillId="0" borderId="39" xfId="0" applyFont="1" applyBorder="1" applyAlignment="1">
      <alignment horizontal="center" vertical="center"/>
    </xf>
    <xf numFmtId="0" fontId="1" fillId="9" borderId="52" xfId="0" applyFont="1" applyFill="1" applyBorder="1" applyAlignment="1">
      <alignment horizontal="center"/>
    </xf>
    <xf numFmtId="0" fontId="1" fillId="0" borderId="52" xfId="0" applyFont="1" applyBorder="1" applyAlignment="1">
      <alignment horizontal="center"/>
    </xf>
    <xf numFmtId="9" fontId="1" fillId="9" borderId="52" xfId="0" applyNumberFormat="1" applyFont="1" applyFill="1" applyBorder="1" applyAlignment="1">
      <alignment horizontal="center"/>
    </xf>
    <xf numFmtId="0" fontId="1" fillId="0" borderId="20" xfId="0" applyFont="1" applyBorder="1"/>
    <xf numFmtId="0" fontId="0" fillId="0" borderId="21" xfId="0" applyBorder="1"/>
    <xf numFmtId="0" fontId="1" fillId="9" borderId="53" xfId="0" applyFont="1" applyFill="1" applyBorder="1" applyAlignment="1">
      <alignment horizontal="center"/>
    </xf>
    <xf numFmtId="0" fontId="1" fillId="0" borderId="17" xfId="0" applyFont="1" applyBorder="1"/>
    <xf numFmtId="0" fontId="0" fillId="0" borderId="18" xfId="0" applyBorder="1"/>
    <xf numFmtId="0" fontId="17" fillId="0" borderId="54" xfId="0" applyFont="1" applyBorder="1" applyAlignment="1">
      <alignment horizontal="center" vertical="center"/>
    </xf>
    <xf numFmtId="0" fontId="1" fillId="0" borderId="24" xfId="0" applyFont="1" applyBorder="1" applyAlignment="1">
      <alignment horizontal="center" vertical="center"/>
    </xf>
    <xf numFmtId="0" fontId="0" fillId="0" borderId="17" xfId="0" applyBorder="1"/>
    <xf numFmtId="0" fontId="1" fillId="0" borderId="33" xfId="0" applyFont="1" applyBorder="1" applyAlignment="1">
      <alignment horizontal="center" vertical="center"/>
    </xf>
    <xf numFmtId="2" fontId="0" fillId="0" borderId="23" xfId="0" applyNumberFormat="1" applyBorder="1"/>
    <xf numFmtId="0" fontId="17" fillId="0" borderId="24" xfId="0" applyFont="1" applyBorder="1" applyAlignment="1">
      <alignment horizontal="center" vertical="center"/>
    </xf>
    <xf numFmtId="2" fontId="0" fillId="0" borderId="23" xfId="0" applyNumberFormat="1" applyBorder="1" applyAlignment="1">
      <alignment horizontal="right"/>
    </xf>
    <xf numFmtId="4" fontId="1" fillId="0" borderId="41" xfId="0" applyNumberFormat="1" applyFont="1" applyBorder="1"/>
    <xf numFmtId="1" fontId="0" fillId="0" borderId="18" xfId="0" applyNumberFormat="1" applyBorder="1" applyAlignment="1">
      <alignment horizontal="center"/>
    </xf>
    <xf numFmtId="2" fontId="0" fillId="0" borderId="18" xfId="0" applyNumberFormat="1" applyBorder="1"/>
    <xf numFmtId="0" fontId="1" fillId="2" borderId="4" xfId="0" applyFont="1" applyFill="1" applyBorder="1" applyAlignment="1">
      <alignment horizontal="center"/>
    </xf>
    <xf numFmtId="0" fontId="1" fillId="2" borderId="6" xfId="0" applyFont="1" applyFill="1" applyBorder="1" applyAlignment="1">
      <alignment horizontal="center"/>
    </xf>
    <xf numFmtId="0" fontId="0" fillId="2" borderId="38" xfId="0" applyFill="1" applyBorder="1" applyAlignment="1">
      <alignment horizontal="center"/>
    </xf>
    <xf numFmtId="0" fontId="1" fillId="0" borderId="18" xfId="0" applyFont="1" applyBorder="1" applyAlignment="1">
      <alignment horizontal="center"/>
    </xf>
    <xf numFmtId="0" fontId="0" fillId="2" borderId="39" xfId="0" applyFill="1" applyBorder="1" applyAlignment="1">
      <alignment horizontal="center"/>
    </xf>
    <xf numFmtId="0" fontId="0" fillId="0" borderId="33" xfId="0" applyBorder="1"/>
    <xf numFmtId="0" fontId="0" fillId="3" borderId="36" xfId="0" applyFill="1" applyBorder="1" applyAlignment="1">
      <alignment horizontal="center"/>
    </xf>
    <xf numFmtId="0" fontId="0" fillId="9" borderId="33" xfId="0" applyFill="1" applyBorder="1" applyAlignment="1">
      <alignment horizontal="center"/>
    </xf>
    <xf numFmtId="0" fontId="1" fillId="0" borderId="58" xfId="0" applyFont="1" applyBorder="1" applyAlignment="1">
      <alignment horizontal="center" vertical="center" wrapText="1"/>
    </xf>
    <xf numFmtId="0" fontId="2" fillId="11" borderId="34" xfId="0" applyFont="1" applyFill="1" applyBorder="1"/>
    <xf numFmtId="0" fontId="2" fillId="11" borderId="46" xfId="0" applyFont="1" applyFill="1" applyBorder="1"/>
    <xf numFmtId="0" fontId="2" fillId="11" borderId="47" xfId="0" applyFont="1" applyFill="1" applyBorder="1"/>
    <xf numFmtId="0" fontId="19" fillId="11" borderId="34" xfId="0" applyFont="1" applyFill="1" applyBorder="1"/>
    <xf numFmtId="0" fontId="1" fillId="11" borderId="49" xfId="0" applyFont="1" applyFill="1" applyBorder="1" applyAlignment="1">
      <alignment horizontal="center" vertical="center" wrapText="1"/>
    </xf>
    <xf numFmtId="0" fontId="0" fillId="11" borderId="43" xfId="0" applyFill="1" applyBorder="1"/>
    <xf numFmtId="0" fontId="0" fillId="11" borderId="44" xfId="0" applyFill="1" applyBorder="1" applyAlignment="1">
      <alignment horizontal="center"/>
    </xf>
    <xf numFmtId="0" fontId="0" fillId="11" borderId="59" xfId="0" applyFill="1" applyBorder="1" applyAlignment="1">
      <alignment horizontal="center"/>
    </xf>
    <xf numFmtId="0" fontId="0" fillId="11" borderId="27" xfId="0" applyFill="1" applyBorder="1" applyAlignment="1">
      <alignment horizontal="center"/>
    </xf>
    <xf numFmtId="0" fontId="0" fillId="11" borderId="40" xfId="0" applyFill="1" applyBorder="1" applyAlignment="1">
      <alignment horizontal="center"/>
    </xf>
    <xf numFmtId="0" fontId="21" fillId="10" borderId="34" xfId="0" applyFont="1" applyFill="1" applyBorder="1" applyAlignment="1">
      <alignment vertical="center"/>
    </xf>
    <xf numFmtId="0" fontId="0" fillId="10" borderId="46" xfId="0" applyFill="1" applyBorder="1"/>
    <xf numFmtId="2" fontId="1" fillId="0" borderId="0" xfId="0" applyNumberFormat="1" applyFont="1" applyAlignment="1">
      <alignment horizontal="right"/>
    </xf>
    <xf numFmtId="4" fontId="1" fillId="2" borderId="35" xfId="0" applyNumberFormat="1" applyFont="1" applyFill="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left" vertical="center"/>
    </xf>
    <xf numFmtId="0" fontId="0" fillId="0" borderId="4" xfId="0" applyBorder="1" applyAlignment="1">
      <alignment horizontal="center" vertical="center"/>
    </xf>
    <xf numFmtId="0" fontId="0" fillId="0" borderId="6" xfId="0" applyBorder="1" applyAlignment="1">
      <alignment vertical="center"/>
    </xf>
    <xf numFmtId="0" fontId="0" fillId="0" borderId="0" xfId="0" applyAlignment="1">
      <alignment vertical="center"/>
    </xf>
    <xf numFmtId="0" fontId="0" fillId="0" borderId="5" xfId="0" applyBorder="1" applyAlignment="1">
      <alignment horizontal="center"/>
    </xf>
    <xf numFmtId="0" fontId="1" fillId="2" borderId="0" xfId="0" applyFont="1" applyFill="1" applyAlignment="1">
      <alignment horizontal="center"/>
    </xf>
    <xf numFmtId="0" fontId="0" fillId="0" borderId="5" xfId="0"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5"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41" xfId="0" applyFill="1" applyBorder="1" applyAlignment="1">
      <alignment horizontal="center" vertical="center"/>
    </xf>
    <xf numFmtId="4" fontId="0" fillId="2" borderId="41" xfId="0" applyNumberFormat="1" applyFill="1" applyBorder="1" applyAlignment="1">
      <alignment horizontal="right"/>
    </xf>
    <xf numFmtId="9" fontId="0" fillId="0" borderId="0" xfId="8" applyFont="1"/>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48"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0" fillId="0" borderId="61" xfId="0" applyBorder="1"/>
    <xf numFmtId="0" fontId="0" fillId="0" borderId="0" xfId="0" applyAlignment="1">
      <alignment horizontal="right"/>
    </xf>
    <xf numFmtId="2" fontId="0" fillId="9" borderId="0" xfId="0" applyNumberFormat="1" applyFill="1"/>
    <xf numFmtId="0" fontId="0" fillId="9" borderId="0" xfId="0" applyFill="1"/>
    <xf numFmtId="2" fontId="0" fillId="12" borderId="49" xfId="0" applyNumberFormat="1" applyFill="1" applyBorder="1" applyAlignment="1">
      <alignment horizontal="right"/>
    </xf>
    <xf numFmtId="2" fontId="0" fillId="12" borderId="23" xfId="0" applyNumberFormat="1" applyFill="1" applyBorder="1" applyAlignment="1">
      <alignment horizontal="right"/>
    </xf>
    <xf numFmtId="2" fontId="0" fillId="12" borderId="43" xfId="0" applyNumberFormat="1" applyFill="1" applyBorder="1" applyAlignment="1">
      <alignment horizontal="right"/>
    </xf>
    <xf numFmtId="2" fontId="0" fillId="0" borderId="24" xfId="0" applyNumberFormat="1" applyBorder="1" applyProtection="1">
      <protection hidden="1"/>
    </xf>
    <xf numFmtId="0" fontId="1" fillId="0" borderId="0" xfId="0" applyFont="1" applyProtection="1">
      <protection hidden="1"/>
    </xf>
    <xf numFmtId="0" fontId="1" fillId="0" borderId="0" xfId="0" applyFont="1" applyAlignment="1" applyProtection="1">
      <alignment horizontal="center"/>
      <protection hidden="1"/>
    </xf>
    <xf numFmtId="0" fontId="1" fillId="3" borderId="49" xfId="0" applyFont="1" applyFill="1" applyBorder="1" applyAlignment="1" applyProtection="1">
      <alignment horizontal="center" vertical="center"/>
      <protection hidden="1"/>
    </xf>
    <xf numFmtId="0" fontId="1" fillId="3" borderId="50" xfId="0" applyFont="1" applyFill="1" applyBorder="1" applyAlignment="1" applyProtection="1">
      <alignment horizontal="center" vertical="center"/>
      <protection hidden="1"/>
    </xf>
    <xf numFmtId="0" fontId="1" fillId="3" borderId="48" xfId="0" applyFont="1" applyFill="1" applyBorder="1" applyAlignment="1" applyProtection="1">
      <alignment horizontal="center" vertical="center" wrapText="1"/>
      <protection hidden="1"/>
    </xf>
    <xf numFmtId="0" fontId="1" fillId="3" borderId="49" xfId="0" applyFont="1" applyFill="1" applyBorder="1" applyAlignment="1" applyProtection="1">
      <alignment horizontal="center" vertical="center" wrapText="1"/>
      <protection hidden="1"/>
    </xf>
    <xf numFmtId="0" fontId="1" fillId="3" borderId="60" xfId="0" applyFont="1" applyFill="1" applyBorder="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center"/>
      <protection hidden="1"/>
    </xf>
    <xf numFmtId="0" fontId="0" fillId="3" borderId="38" xfId="0" applyFill="1" applyBorder="1" applyAlignment="1" applyProtection="1">
      <alignment horizontal="center" vertical="center"/>
      <protection hidden="1"/>
    </xf>
    <xf numFmtId="0" fontId="0" fillId="3" borderId="39" xfId="0" applyFill="1" applyBorder="1" applyAlignment="1" applyProtection="1">
      <alignment horizontal="center" vertical="center"/>
      <protection hidden="1"/>
    </xf>
    <xf numFmtId="0" fontId="0" fillId="3" borderId="41"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0" fillId="3" borderId="45" xfId="0" applyFill="1" applyBorder="1" applyAlignment="1" applyProtection="1">
      <alignment horizontal="center" vertical="center"/>
      <protection hidden="1"/>
    </xf>
    <xf numFmtId="0" fontId="1" fillId="0" borderId="38" xfId="0" applyFont="1" applyBorder="1" applyAlignment="1" applyProtection="1">
      <alignment horizontal="center" vertical="center" wrapText="1"/>
      <protection hidden="1"/>
    </xf>
    <xf numFmtId="0" fontId="1" fillId="0" borderId="39" xfId="0" applyFont="1" applyBorder="1" applyAlignment="1" applyProtection="1">
      <alignment horizontal="center" vertical="center" wrapText="1"/>
      <protection hidden="1"/>
    </xf>
    <xf numFmtId="0" fontId="1" fillId="3" borderId="39" xfId="0" applyFont="1" applyFill="1" applyBorder="1" applyAlignment="1" applyProtection="1">
      <alignment horizontal="center" vertical="center" wrapText="1"/>
      <protection hidden="1"/>
    </xf>
    <xf numFmtId="0" fontId="1" fillId="3" borderId="40" xfId="0" applyFont="1" applyFill="1" applyBorder="1" applyAlignment="1" applyProtection="1">
      <alignment horizontal="center" vertical="center" wrapText="1"/>
      <protection hidden="1"/>
    </xf>
    <xf numFmtId="0" fontId="1" fillId="3" borderId="38" xfId="0" applyFont="1" applyFill="1" applyBorder="1" applyAlignment="1" applyProtection="1">
      <alignment horizontal="center" vertical="center" wrapText="1"/>
      <protection hidden="1"/>
    </xf>
    <xf numFmtId="0" fontId="1" fillId="3" borderId="41" xfId="0" applyFont="1" applyFill="1" applyBorder="1" applyAlignment="1" applyProtection="1">
      <alignment horizontal="center" vertical="center" wrapText="1"/>
      <protection hidden="1"/>
    </xf>
    <xf numFmtId="0" fontId="1" fillId="3" borderId="58"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4" xfId="0" applyBorder="1" applyProtection="1">
      <protection hidden="1"/>
    </xf>
    <xf numFmtId="0" fontId="0" fillId="0" borderId="24" xfId="0" quotePrefix="1" applyBorder="1" applyProtection="1">
      <protection hidden="1"/>
    </xf>
    <xf numFmtId="0" fontId="0" fillId="0" borderId="24" xfId="0" applyBorder="1" applyAlignment="1" applyProtection="1">
      <alignment horizontal="center"/>
      <protection hidden="1"/>
    </xf>
    <xf numFmtId="2" fontId="0" fillId="0" borderId="20" xfId="0" applyNumberFormat="1" applyBorder="1" applyProtection="1">
      <protection hidden="1"/>
    </xf>
    <xf numFmtId="0" fontId="0" fillId="3" borderId="29" xfId="0" applyFill="1" applyBorder="1" applyAlignment="1" applyProtection="1">
      <alignment horizontal="center"/>
      <protection hidden="1"/>
    </xf>
    <xf numFmtId="0" fontId="0" fillId="9" borderId="24" xfId="0" applyFill="1" applyBorder="1" applyAlignment="1" applyProtection="1">
      <alignment horizontal="center"/>
      <protection hidden="1"/>
    </xf>
    <xf numFmtId="0" fontId="0" fillId="0" borderId="30" xfId="0" applyBorder="1" applyProtection="1">
      <protection hidden="1"/>
    </xf>
    <xf numFmtId="0" fontId="0" fillId="3" borderId="22" xfId="0" applyFill="1" applyBorder="1" applyAlignment="1" applyProtection="1">
      <alignment horizontal="center"/>
      <protection hidden="1"/>
    </xf>
    <xf numFmtId="0" fontId="0" fillId="0" borderId="7" xfId="0" applyBorder="1" applyProtection="1">
      <protection hidden="1"/>
    </xf>
    <xf numFmtId="0" fontId="0" fillId="0" borderId="7" xfId="0" applyBorder="1" applyAlignment="1" applyProtection="1">
      <alignment horizontal="center"/>
      <protection hidden="1"/>
    </xf>
    <xf numFmtId="0" fontId="0" fillId="3" borderId="12" xfId="0" applyFill="1" applyBorder="1" applyAlignment="1" applyProtection="1">
      <alignment horizontal="center"/>
      <protection hidden="1"/>
    </xf>
    <xf numFmtId="0" fontId="0" fillId="9" borderId="7" xfId="0" applyFill="1" applyBorder="1" applyAlignment="1" applyProtection="1">
      <alignment horizontal="center"/>
      <protection hidden="1"/>
    </xf>
    <xf numFmtId="0" fontId="0" fillId="3" borderId="25" xfId="0" applyFill="1" applyBorder="1" applyAlignment="1" applyProtection="1">
      <alignment horizontal="center"/>
      <protection hidden="1"/>
    </xf>
    <xf numFmtId="0" fontId="0" fillId="0" borderId="7" xfId="0" quotePrefix="1" applyBorder="1" applyProtection="1">
      <protection hidden="1"/>
    </xf>
    <xf numFmtId="2" fontId="0" fillId="0" borderId="7" xfId="0" applyNumberFormat="1" applyBorder="1" applyProtection="1">
      <protection hidden="1"/>
    </xf>
    <xf numFmtId="2" fontId="0" fillId="0" borderId="8" xfId="0" applyNumberFormat="1" applyBorder="1" applyProtection="1">
      <protection hidden="1"/>
    </xf>
    <xf numFmtId="0" fontId="0" fillId="0" borderId="13" xfId="0" applyBorder="1" applyProtection="1">
      <protection hidden="1"/>
    </xf>
    <xf numFmtId="0" fontId="0" fillId="3" borderId="36" xfId="0" applyFill="1" applyBorder="1" applyAlignment="1" applyProtection="1">
      <alignment horizontal="center"/>
      <protection hidden="1"/>
    </xf>
    <xf numFmtId="0" fontId="0" fillId="9" borderId="33" xfId="0" applyFill="1" applyBorder="1" applyAlignment="1" applyProtection="1">
      <alignment horizontal="center"/>
      <protection hidden="1"/>
    </xf>
    <xf numFmtId="0" fontId="0" fillId="0" borderId="33" xfId="0" applyBorder="1" applyProtection="1">
      <protection hidden="1"/>
    </xf>
    <xf numFmtId="0" fontId="0" fillId="0" borderId="61" xfId="0" applyBorder="1" applyProtection="1">
      <protection hidden="1"/>
    </xf>
    <xf numFmtId="0" fontId="0" fillId="3" borderId="19" xfId="0" applyFill="1" applyBorder="1" applyAlignment="1" applyProtection="1">
      <alignment horizontal="center"/>
      <protection hidden="1"/>
    </xf>
    <xf numFmtId="0" fontId="0" fillId="3" borderId="14" xfId="0" applyFill="1" applyBorder="1" applyAlignment="1" applyProtection="1">
      <alignment horizontal="center"/>
      <protection hidden="1"/>
    </xf>
    <xf numFmtId="0" fontId="0" fillId="9" borderId="15" xfId="0" applyFill="1" applyBorder="1" applyAlignment="1" applyProtection="1">
      <alignment horizontal="center"/>
      <protection hidden="1"/>
    </xf>
    <xf numFmtId="0" fontId="0" fillId="0" borderId="15" xfId="0" applyBorder="1" applyProtection="1">
      <protection hidden="1"/>
    </xf>
    <xf numFmtId="0" fontId="0" fillId="0" borderId="16" xfId="0" applyBorder="1" applyProtection="1">
      <protection hidden="1"/>
    </xf>
    <xf numFmtId="0" fontId="0" fillId="3" borderId="62" xfId="0" applyFill="1" applyBorder="1" applyAlignment="1" applyProtection="1">
      <alignment horizontal="center"/>
      <protection hidden="1"/>
    </xf>
    <xf numFmtId="0" fontId="0" fillId="0" borderId="33" xfId="0" applyBorder="1" applyAlignment="1" applyProtection="1">
      <alignment horizontal="center"/>
      <protection hidden="1"/>
    </xf>
    <xf numFmtId="2" fontId="0" fillId="0" borderId="23" xfId="0" applyNumberFormat="1" applyBorder="1" applyProtection="1">
      <protection hidden="1"/>
    </xf>
    <xf numFmtId="2" fontId="0" fillId="0" borderId="27" xfId="0" applyNumberFormat="1" applyBorder="1" applyProtection="1">
      <protection hidden="1"/>
    </xf>
    <xf numFmtId="0" fontId="23" fillId="0" borderId="0" xfId="0" applyFont="1" applyAlignment="1">
      <alignment horizontal="center"/>
    </xf>
    <xf numFmtId="0" fontId="23" fillId="0" borderId="0" xfId="0" applyFont="1" applyAlignment="1">
      <alignment horizontal="left"/>
    </xf>
    <xf numFmtId="0" fontId="22" fillId="13" borderId="34" xfId="0" applyFont="1" applyFill="1" applyBorder="1" applyAlignment="1">
      <alignment horizontal="center"/>
    </xf>
    <xf numFmtId="0" fontId="22" fillId="13" borderId="46" xfId="0" applyFont="1" applyFill="1" applyBorder="1" applyAlignment="1">
      <alignment horizontal="center"/>
    </xf>
    <xf numFmtId="0" fontId="22" fillId="13" borderId="47" xfId="0" applyFont="1" applyFill="1" applyBorder="1" applyAlignment="1">
      <alignment horizontal="center"/>
    </xf>
    <xf numFmtId="1" fontId="1" fillId="0" borderId="55" xfId="0" applyNumberFormat="1" applyFont="1" applyBorder="1" applyAlignment="1">
      <alignment horizontal="center"/>
    </xf>
    <xf numFmtId="1" fontId="1" fillId="0" borderId="18" xfId="0" applyNumberFormat="1" applyFont="1" applyBorder="1" applyAlignment="1">
      <alignment horizontal="center"/>
    </xf>
    <xf numFmtId="1" fontId="1" fillId="0" borderId="56" xfId="0" applyNumberFormat="1" applyFont="1" applyBorder="1" applyAlignment="1">
      <alignment horizontal="center"/>
    </xf>
    <xf numFmtId="0" fontId="20" fillId="10" borderId="46" xfId="0" applyFont="1" applyFill="1" applyBorder="1" applyAlignment="1">
      <alignment horizontal="center" vertical="center"/>
    </xf>
    <xf numFmtId="0" fontId="20" fillId="10" borderId="47" xfId="0" applyFont="1" applyFill="1" applyBorder="1" applyAlignment="1">
      <alignment horizontal="center" vertical="center"/>
    </xf>
    <xf numFmtId="0" fontId="1" fillId="9" borderId="8" xfId="0" applyFont="1" applyFill="1" applyBorder="1" applyAlignment="1">
      <alignment horizontal="center"/>
    </xf>
    <xf numFmtId="0" fontId="1" fillId="9" borderId="25" xfId="0" applyFont="1" applyFill="1" applyBorder="1" applyAlignment="1">
      <alignment horizontal="center"/>
    </xf>
    <xf numFmtId="0" fontId="0" fillId="2" borderId="40" xfId="0" applyFill="1" applyBorder="1" applyAlignment="1">
      <alignment horizontal="center"/>
    </xf>
    <xf numFmtId="0" fontId="0" fillId="2" borderId="58" xfId="0" applyFill="1" applyBorder="1" applyAlignment="1">
      <alignment horizontal="center"/>
    </xf>
    <xf numFmtId="0" fontId="0" fillId="11" borderId="46" xfId="0" applyFill="1" applyBorder="1" applyAlignment="1">
      <alignment horizontal="center"/>
    </xf>
    <xf numFmtId="0" fontId="0" fillId="11" borderId="58" xfId="0" applyFill="1" applyBorder="1" applyAlignment="1">
      <alignment horizontal="center"/>
    </xf>
    <xf numFmtId="0" fontId="0" fillId="11" borderId="2" xfId="0" applyFill="1" applyBorder="1" applyAlignment="1">
      <alignment horizontal="center"/>
    </xf>
    <xf numFmtId="0" fontId="0" fillId="11" borderId="60" xfId="0" applyFill="1" applyBorder="1" applyAlignment="1">
      <alignment horizontal="center"/>
    </xf>
    <xf numFmtId="0" fontId="0" fillId="11" borderId="0" xfId="0" applyFill="1" applyAlignment="1">
      <alignment horizontal="center"/>
    </xf>
    <xf numFmtId="0" fontId="0" fillId="11" borderId="28" xfId="0" applyFill="1" applyBorder="1" applyAlignment="1">
      <alignment horizontal="center"/>
    </xf>
    <xf numFmtId="0" fontId="0" fillId="11" borderId="5" xfId="0" applyFill="1" applyBorder="1" applyAlignment="1">
      <alignment horizontal="center"/>
    </xf>
    <xf numFmtId="0" fontId="0" fillId="11" borderId="57" xfId="0" applyFill="1" applyBorder="1" applyAlignment="1">
      <alignment horizontal="center"/>
    </xf>
    <xf numFmtId="164" fontId="1" fillId="0" borderId="37" xfId="0" applyNumberFormat="1" applyFont="1" applyBorder="1" applyAlignment="1">
      <alignment horizontal="center"/>
    </xf>
    <xf numFmtId="164" fontId="1" fillId="0" borderId="21" xfId="0" applyNumberFormat="1" applyFont="1" applyBorder="1" applyAlignment="1">
      <alignment horizontal="center"/>
    </xf>
    <xf numFmtId="164" fontId="1" fillId="0" borderId="32" xfId="0" applyNumberFormat="1" applyFont="1" applyBorder="1" applyAlignment="1">
      <alignment horizontal="center"/>
    </xf>
    <xf numFmtId="164" fontId="1" fillId="0" borderId="51" xfId="0" applyNumberFormat="1" applyFont="1" applyBorder="1" applyAlignment="1">
      <alignment horizontal="center"/>
    </xf>
    <xf numFmtId="164" fontId="1" fillId="0" borderId="26" xfId="0" applyNumberFormat="1" applyFont="1" applyBorder="1" applyAlignment="1">
      <alignment horizontal="center"/>
    </xf>
    <xf numFmtId="164" fontId="1" fillId="0" borderId="31" xfId="0" applyNumberFormat="1" applyFont="1" applyBorder="1" applyAlignment="1">
      <alignment horizontal="center"/>
    </xf>
    <xf numFmtId="0" fontId="1" fillId="0" borderId="8" xfId="0" applyFont="1" applyBorder="1" applyAlignment="1">
      <alignment horizontal="center" vertical="center" wrapText="1"/>
    </xf>
    <xf numFmtId="0" fontId="1" fillId="0" borderId="25" xfId="0" applyFont="1" applyBorder="1" applyAlignment="1">
      <alignment horizontal="center" vertical="center" wrapText="1"/>
    </xf>
    <xf numFmtId="0" fontId="0" fillId="9" borderId="8" xfId="0" applyFill="1" applyBorder="1" applyAlignment="1">
      <alignment horizontal="left" vertical="top"/>
    </xf>
    <xf numFmtId="0" fontId="0" fillId="9" borderId="26" xfId="0" applyFill="1" applyBorder="1" applyAlignment="1">
      <alignment horizontal="left" vertical="top"/>
    </xf>
    <xf numFmtId="0" fontId="0" fillId="9" borderId="25" xfId="0" applyFill="1" applyBorder="1" applyAlignment="1">
      <alignment horizontal="left" vertical="top"/>
    </xf>
    <xf numFmtId="0" fontId="0" fillId="9" borderId="17" xfId="0" applyFill="1" applyBorder="1" applyAlignment="1">
      <alignment horizontal="left" vertical="top" wrapText="1"/>
    </xf>
    <xf numFmtId="0" fontId="0" fillId="9" borderId="18" xfId="0" applyFill="1" applyBorder="1" applyAlignment="1">
      <alignment horizontal="left" vertical="top" wrapText="1"/>
    </xf>
    <xf numFmtId="0" fontId="0" fillId="9" borderId="19" xfId="0" applyFill="1" applyBorder="1" applyAlignment="1">
      <alignment horizontal="left" vertical="top" wrapText="1"/>
    </xf>
    <xf numFmtId="0" fontId="0" fillId="9" borderId="27" xfId="0" applyFill="1" applyBorder="1" applyAlignment="1">
      <alignment horizontal="left" vertical="top" wrapText="1"/>
    </xf>
    <xf numFmtId="0" fontId="0" fillId="9" borderId="0" xfId="0" applyFill="1" applyAlignment="1">
      <alignment horizontal="left" vertical="top" wrapText="1"/>
    </xf>
    <xf numFmtId="0" fontId="0" fillId="9" borderId="28" xfId="0" applyFill="1" applyBorder="1" applyAlignment="1">
      <alignment horizontal="left" vertical="top" wrapText="1"/>
    </xf>
    <xf numFmtId="0" fontId="0" fillId="9" borderId="20" xfId="0" applyFill="1" applyBorder="1" applyAlignment="1">
      <alignment horizontal="left" vertical="top" wrapText="1"/>
    </xf>
    <xf numFmtId="0" fontId="0" fillId="9" borderId="21" xfId="0" applyFill="1" applyBorder="1" applyAlignment="1">
      <alignment horizontal="left" vertical="top" wrapText="1"/>
    </xf>
    <xf numFmtId="0" fontId="0" fillId="9" borderId="22" xfId="0" applyFill="1" applyBorder="1" applyAlignment="1">
      <alignment horizontal="left" vertical="top" wrapText="1"/>
    </xf>
    <xf numFmtId="0" fontId="1" fillId="3" borderId="49" xfId="0" applyFont="1" applyFill="1" applyBorder="1" applyAlignment="1" applyProtection="1">
      <alignment horizontal="center" vertical="center"/>
      <protection hidden="1"/>
    </xf>
    <xf numFmtId="0" fontId="1" fillId="3" borderId="34" xfId="0" applyFont="1" applyFill="1" applyBorder="1" applyAlignment="1" applyProtection="1">
      <alignment horizontal="center"/>
      <protection hidden="1"/>
    </xf>
    <xf numFmtId="0" fontId="1" fillId="3" borderId="47" xfId="0" applyFont="1" applyFill="1" applyBorder="1" applyAlignment="1" applyProtection="1">
      <alignment horizontal="center"/>
      <protection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1" fillId="3" borderId="50" xfId="0" applyFont="1" applyFill="1" applyBorder="1" applyAlignment="1" applyProtection="1">
      <alignment horizontal="center" vertical="center"/>
      <protection hidden="1"/>
    </xf>
    <xf numFmtId="0" fontId="1" fillId="3" borderId="48" xfId="0" applyFont="1" applyFill="1" applyBorder="1" applyAlignment="1" applyProtection="1">
      <alignment horizontal="center" vertical="center"/>
      <protection hidden="1"/>
    </xf>
    <xf numFmtId="0" fontId="1" fillId="3" borderId="60" xfId="0" applyFont="1" applyFill="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0" fontId="1" fillId="3" borderId="11" xfId="0" applyFont="1" applyFill="1" applyBorder="1" applyAlignment="1" applyProtection="1">
      <alignment horizontal="center" vertical="center"/>
      <protection hidden="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3" borderId="9" xfId="0" applyFont="1" applyFill="1" applyBorder="1" applyAlignment="1">
      <alignment horizontal="center" vertical="center"/>
    </xf>
    <xf numFmtId="0" fontId="1" fillId="3" borderId="34" xfId="0" applyFont="1" applyFill="1" applyBorder="1" applyAlignment="1">
      <alignment horizontal="center"/>
    </xf>
    <xf numFmtId="0" fontId="1" fillId="3" borderId="47" xfId="0" applyFont="1" applyFill="1" applyBorder="1" applyAlignment="1">
      <alignment horizontal="center"/>
    </xf>
    <xf numFmtId="0" fontId="1" fillId="0" borderId="0" xfId="0" applyFont="1" applyAlignment="1">
      <alignment horizontal="center"/>
    </xf>
    <xf numFmtId="0" fontId="0" fillId="14" borderId="64" xfId="0" applyFont="1" applyFill="1" applyBorder="1"/>
    <xf numFmtId="0" fontId="0" fillId="15" borderId="64" xfId="0" applyFont="1" applyFill="1" applyBorder="1"/>
    <xf numFmtId="0" fontId="0" fillId="14" borderId="63" xfId="0" applyFont="1" applyFill="1" applyBorder="1" applyAlignment="1">
      <alignment horizontal="center"/>
    </xf>
    <xf numFmtId="0" fontId="0" fillId="14" borderId="65" xfId="0" applyFont="1" applyFill="1" applyBorder="1"/>
    <xf numFmtId="0" fontId="0" fillId="15" borderId="65" xfId="0" applyFont="1" applyFill="1" applyBorder="1"/>
    <xf numFmtId="0" fontId="0" fillId="15" borderId="65" xfId="0" applyFont="1" applyFill="1" applyBorder="1" applyAlignment="1">
      <alignment wrapText="1"/>
    </xf>
    <xf numFmtId="0" fontId="0" fillId="14" borderId="65" xfId="0" applyFont="1" applyFill="1" applyBorder="1" applyAlignment="1">
      <alignment wrapText="1"/>
    </xf>
  </cellXfs>
  <cellStyles count="9">
    <cellStyle name="Accent1" xfId="1" builtinId="29"/>
    <cellStyle name="Accent2" xfId="2" builtinId="33"/>
    <cellStyle name="Accent3" xfId="3" builtinId="37"/>
    <cellStyle name="Accent4" xfId="4" builtinId="41"/>
    <cellStyle name="Accent6" xfId="5" builtinId="49"/>
    <cellStyle name="Normal" xfId="0" builtinId="0"/>
    <cellStyle name="Normal_Morley-IAS Devices &amp; Modules" xfId="6" xr:uid="{6F2A7C7F-32FF-436E-A5E4-76E6A8EE432B}"/>
    <cellStyle name="Normal_System Sensor Devices" xfId="7" xr:uid="{D773B1DA-DC0D-4A73-9CFF-041A5A984B0C}"/>
    <cellStyle name="Percent" xfId="8" builtinId="5"/>
  </cellStyles>
  <dxfs count="93">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59999389629810485"/>
          <bgColor theme="4" tint="0.59999389629810485"/>
        </patternFill>
      </fill>
      <border diagonalUp="0" diagonalDown="0">
        <left style="thin">
          <color theme="0"/>
        </left>
        <right style="thin">
          <color theme="0"/>
        </right>
        <top style="thin">
          <color theme="0"/>
        </top>
        <bottom style="thin">
          <color theme="0"/>
        </bottom>
        <vertical/>
        <horizontal/>
      </border>
    </dxf>
    <dxf>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ill>
        <patternFill>
          <bgColor theme="9" tint="0.59996337778862885"/>
        </patternFill>
      </fill>
    </dxf>
    <dxf>
      <fill>
        <patternFill>
          <bgColor rgb="FFFF6D6D"/>
        </patternFill>
      </fill>
    </dxf>
    <dxf>
      <fill>
        <patternFill>
          <bgColor theme="9" tint="0.59996337778862885"/>
        </patternFill>
      </fill>
    </dxf>
    <dxf>
      <fill>
        <patternFill>
          <bgColor rgb="FFFF6D6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9" tint="0.79998168889431442"/>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fill>
        <patternFill>
          <bgColor rgb="FFFF0000"/>
        </patternFill>
      </fill>
    </dxf>
    <dxf>
      <fill>
        <patternFill>
          <bgColor theme="7"/>
        </patternFill>
      </fill>
    </dxf>
    <dxf>
      <fill>
        <patternFill>
          <bgColor theme="9"/>
        </patternFill>
      </fill>
    </dxf>
    <dxf>
      <fill>
        <patternFill>
          <bgColor theme="8"/>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Calibri"/>
        <family val="2"/>
        <scheme val="minor"/>
      </font>
      <alignment horizontal="center" vertical="bottom" textRotation="0" wrapText="0" indent="0" justifyLastLine="0" shrinkToFit="0" readingOrder="0"/>
    </dxf>
  </dxfs>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960905</xdr:colOff>
      <xdr:row>8</xdr:row>
      <xdr:rowOff>154781</xdr:rowOff>
    </xdr:from>
    <xdr:to>
      <xdr:col>3</xdr:col>
      <xdr:colOff>647141</xdr:colOff>
      <xdr:row>15</xdr:row>
      <xdr:rowOff>42722</xdr:rowOff>
    </xdr:to>
    <xdr:sp macro="" textlink="">
      <xdr:nvSpPr>
        <xdr:cNvPr id="2" name="TextBox 1">
          <a:extLst>
            <a:ext uri="{FF2B5EF4-FFF2-40B4-BE49-F238E27FC236}">
              <a16:creationId xmlns:a16="http://schemas.microsoft.com/office/drawing/2014/main" id="{5A459917-9EF2-D341-8D3C-928AE29EBFAB}"/>
            </a:ext>
          </a:extLst>
        </xdr:cNvPr>
        <xdr:cNvSpPr txBox="1"/>
      </xdr:nvSpPr>
      <xdr:spPr>
        <a:xfrm>
          <a:off x="960905" y="2309812"/>
          <a:ext cx="5448861" cy="12214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8000" b="1"/>
            <a:t>WIP</a:t>
          </a:r>
        </a:p>
      </xdr:txBody>
    </xdr:sp>
    <xdr:clientData/>
  </xdr:twoCellAnchor>
</xdr:wsDr>
</file>

<file path=xl/persons/person.xml><?xml version="1.0" encoding="utf-8"?>
<personList xmlns="http://schemas.microsoft.com/office/spreadsheetml/2018/threadedcomments" xmlns:x="http://schemas.openxmlformats.org/spreadsheetml/2006/main">
  <person displayName="Esposito, Antonio" id="{365213DE-EB2A-4B34-AA6C-552A427FACC1}" userId="S::antonio.esposito@notifier.it::003589b4-d9d5-4334-a2f2-81533b664bbe" providerId="AD"/>
  <person displayName="Zabalawi, Abdallah" id="{835CCBE4-D97A-4F21-95F5-A7634ECC37F8}" userId="S::Abdallah.Zabalawi@Honeywell.com::95244786-492a-4bb0-84a8-67dc7bebda0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12F300-6FF4-4578-B3A3-83FF1053134C}" name="Table13" displayName="Table13" ref="A2:C15" totalsRowShown="0" headerRowDxfId="92" tableBorderDxfId="91">
  <tableColumns count="3">
    <tableColumn id="1" xr3:uid="{16A05BA2-6FDD-4632-8748-FBD9AB0848E1}" name="Step" dataDxfId="2"/>
    <tableColumn id="2" xr3:uid="{73BEDA81-488F-472F-B4C2-65938936A40B}" name="Tab" dataDxfId="1"/>
    <tableColumn id="3" xr3:uid="{B92B5F2D-F855-4242-9E15-5E75297975F2}" name="Action"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3-12-19T13:27:10.23" personId="{365213DE-EB2A-4B34-AA6C-552A427FACC1}" id="{F573CAE1-3714-4785-ACC1-8D006B17648C}">
    <text>When Programmed as Sounder Circuit</text>
  </threadedComment>
  <threadedComment ref="A22" dT="2023-12-19T13:27:12.93" personId="{365213DE-EB2A-4B34-AA6C-552A427FACC1}" id="{C9BF133B-AEA9-47AA-9F3D-CE077840D7E9}">
    <text>When Programmed as Sounder Circuit</text>
  </threadedComment>
</ThreadedComments>
</file>

<file path=xl/threadedComments/threadedComment2.xml><?xml version="1.0" encoding="utf-8"?>
<ThreadedComments xmlns="http://schemas.microsoft.com/office/spreadsheetml/2018/threadedcomments" xmlns:x="http://schemas.openxmlformats.org/spreadsheetml/2006/main">
  <threadedComment ref="N97" dT="2023-03-09T12:26:48.01" personId="{835CCBE4-D97A-4F21-95F5-A7634ECC37F8}" id="{93F6968F-9D55-4C6C-B471-72F9C99AECB7}">
    <text>Here we only need Med and Low</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F726-5DA2-494C-AD2B-9EE5B124A04F}">
  <dimension ref="A1:C15"/>
  <sheetViews>
    <sheetView showGridLines="0" workbookViewId="0">
      <selection activeCell="C26" sqref="C26"/>
    </sheetView>
  </sheetViews>
  <sheetFormatPr defaultRowHeight="15" x14ac:dyDescent="0.25"/>
  <cols>
    <col min="1" max="1" width="11" bestFit="1" customWidth="1"/>
    <col min="2" max="2" width="32.5703125" bestFit="1" customWidth="1"/>
    <col min="3" max="3" width="179.7109375" bestFit="1" customWidth="1"/>
  </cols>
  <sheetData>
    <row r="1" spans="1:3" ht="21.75" thickBot="1" x14ac:dyDescent="0.4">
      <c r="A1" s="241" t="s">
        <v>582</v>
      </c>
      <c r="B1" s="242"/>
      <c r="C1" s="243"/>
    </row>
    <row r="2" spans="1:3" ht="18.75" x14ac:dyDescent="0.3">
      <c r="A2" s="239" t="s">
        <v>579</v>
      </c>
      <c r="B2" s="239" t="s">
        <v>580</v>
      </c>
      <c r="C2" s="240" t="s">
        <v>581</v>
      </c>
    </row>
    <row r="3" spans="1:3" x14ac:dyDescent="0.25">
      <c r="A3" s="304">
        <v>1</v>
      </c>
      <c r="B3" s="302" t="s">
        <v>583</v>
      </c>
      <c r="C3" s="305" t="s">
        <v>584</v>
      </c>
    </row>
    <row r="4" spans="1:3" x14ac:dyDescent="0.25">
      <c r="A4" s="304">
        <v>2</v>
      </c>
      <c r="B4" s="303" t="s">
        <v>4</v>
      </c>
      <c r="C4" s="306" t="s">
        <v>585</v>
      </c>
    </row>
    <row r="5" spans="1:3" x14ac:dyDescent="0.25">
      <c r="A5" s="304">
        <v>3</v>
      </c>
      <c r="B5" s="302" t="s">
        <v>0</v>
      </c>
      <c r="C5" s="305" t="s">
        <v>586</v>
      </c>
    </row>
    <row r="6" spans="1:3" x14ac:dyDescent="0.25">
      <c r="A6" s="304">
        <v>4</v>
      </c>
      <c r="B6" s="303" t="s">
        <v>13</v>
      </c>
      <c r="C6" s="306" t="s">
        <v>587</v>
      </c>
    </row>
    <row r="7" spans="1:3" x14ac:dyDescent="0.25">
      <c r="A7" s="304">
        <v>5</v>
      </c>
      <c r="B7" s="302" t="s">
        <v>521</v>
      </c>
      <c r="C7" s="305" t="s">
        <v>592</v>
      </c>
    </row>
    <row r="8" spans="1:3" ht="17.25" x14ac:dyDescent="0.3">
      <c r="A8" s="304">
        <v>6</v>
      </c>
      <c r="B8" s="303" t="s">
        <v>588</v>
      </c>
      <c r="C8" s="306" t="s">
        <v>593</v>
      </c>
    </row>
    <row r="9" spans="1:3" x14ac:dyDescent="0.25">
      <c r="A9" s="304"/>
      <c r="B9" s="302"/>
      <c r="C9" s="305" t="s">
        <v>598</v>
      </c>
    </row>
    <row r="10" spans="1:3" x14ac:dyDescent="0.25">
      <c r="A10" s="304"/>
      <c r="B10" s="303"/>
      <c r="C10" s="306" t="s">
        <v>599</v>
      </c>
    </row>
    <row r="11" spans="1:3" ht="30" x14ac:dyDescent="0.25">
      <c r="A11" s="304"/>
      <c r="B11" s="302"/>
      <c r="C11" s="308" t="s">
        <v>600</v>
      </c>
    </row>
    <row r="12" spans="1:3" ht="30" x14ac:dyDescent="0.25">
      <c r="A12" s="304">
        <v>7</v>
      </c>
      <c r="B12" s="303" t="s">
        <v>589</v>
      </c>
      <c r="C12" s="307" t="s">
        <v>594</v>
      </c>
    </row>
    <row r="13" spans="1:3" x14ac:dyDescent="0.25">
      <c r="A13" s="304">
        <v>8</v>
      </c>
      <c r="B13" s="302" t="s">
        <v>540</v>
      </c>
      <c r="C13" s="305" t="s">
        <v>595</v>
      </c>
    </row>
    <row r="14" spans="1:3" ht="30" x14ac:dyDescent="0.25">
      <c r="A14" s="304">
        <v>9</v>
      </c>
      <c r="B14" s="303" t="s">
        <v>590</v>
      </c>
      <c r="C14" s="307" t="s">
        <v>596</v>
      </c>
    </row>
    <row r="15" spans="1:3" ht="30" x14ac:dyDescent="0.25">
      <c r="A15" s="304">
        <v>10</v>
      </c>
      <c r="B15" s="302" t="s">
        <v>591</v>
      </c>
      <c r="C15" s="308" t="s">
        <v>597</v>
      </c>
    </row>
  </sheetData>
  <mergeCells count="1">
    <mergeCell ref="A1:C1"/>
  </mergeCells>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F78E-0803-4FA4-A50B-15DD5E58CC15}">
  <sheetPr>
    <tabColor theme="5"/>
  </sheetPr>
  <dimension ref="A1:J62"/>
  <sheetViews>
    <sheetView showGridLines="0" tabSelected="1" zoomScale="85" zoomScaleNormal="85" workbookViewId="0">
      <pane ySplit="7" topLeftCell="A8" activePane="bottomLeft" state="frozen"/>
      <selection pane="bottomLeft" activeCell="A15" sqref="A15"/>
    </sheetView>
  </sheetViews>
  <sheetFormatPr defaultRowHeight="15" outlineLevelRow="1" x14ac:dyDescent="0.25"/>
  <cols>
    <col min="1" max="1" width="31" bestFit="1" customWidth="1"/>
    <col min="2" max="2" width="20.85546875" bestFit="1" customWidth="1"/>
    <col min="3" max="4" width="10.140625" bestFit="1" customWidth="1"/>
    <col min="5" max="5" width="8.7109375" bestFit="1" customWidth="1"/>
    <col min="6" max="6" width="20.85546875" bestFit="1" customWidth="1"/>
    <col min="7" max="7" width="16.7109375" customWidth="1"/>
    <col min="8" max="8" width="18.7109375" customWidth="1"/>
    <col min="9" max="9" width="14.42578125" customWidth="1"/>
  </cols>
  <sheetData>
    <row r="1" spans="1:9" x14ac:dyDescent="0.25">
      <c r="A1" s="101" t="s">
        <v>1</v>
      </c>
      <c r="F1" s="101" t="s">
        <v>544</v>
      </c>
    </row>
    <row r="2" spans="1:9" x14ac:dyDescent="0.25">
      <c r="A2" s="4" t="s">
        <v>546</v>
      </c>
      <c r="B2" s="269"/>
      <c r="C2" s="270"/>
      <c r="D2" s="271"/>
      <c r="F2" s="4" t="s">
        <v>545</v>
      </c>
      <c r="G2" s="269"/>
      <c r="H2" s="270"/>
      <c r="I2" s="271"/>
    </row>
    <row r="3" spans="1:9" x14ac:dyDescent="0.25">
      <c r="A3" s="4" t="s">
        <v>2</v>
      </c>
      <c r="B3" s="272"/>
      <c r="C3" s="273"/>
      <c r="D3" s="274"/>
      <c r="F3" s="5" t="s">
        <v>2</v>
      </c>
      <c r="G3" s="272"/>
      <c r="H3" s="273"/>
      <c r="I3" s="274"/>
    </row>
    <row r="4" spans="1:9" x14ac:dyDescent="0.25">
      <c r="B4" s="275"/>
      <c r="C4" s="276"/>
      <c r="D4" s="277"/>
      <c r="G4" s="275"/>
      <c r="H4" s="276"/>
      <c r="I4" s="277"/>
    </row>
    <row r="5" spans="1:9" x14ac:dyDescent="0.25">
      <c r="B5" s="275"/>
      <c r="C5" s="276"/>
      <c r="D5" s="277"/>
      <c r="G5" s="275"/>
      <c r="H5" s="276"/>
      <c r="I5" s="277"/>
    </row>
    <row r="6" spans="1:9" x14ac:dyDescent="0.25">
      <c r="B6" s="278"/>
      <c r="C6" s="279"/>
      <c r="D6" s="280"/>
      <c r="G6" s="278"/>
      <c r="H6" s="279"/>
      <c r="I6" s="280"/>
    </row>
    <row r="7" spans="1:9" x14ac:dyDescent="0.25">
      <c r="A7" s="4" t="s">
        <v>547</v>
      </c>
      <c r="B7" s="269"/>
      <c r="C7" s="270"/>
      <c r="D7" s="271"/>
      <c r="F7" s="4" t="s">
        <v>3</v>
      </c>
      <c r="G7" s="269"/>
      <c r="H7" s="270"/>
      <c r="I7" s="271"/>
    </row>
    <row r="9" spans="1:9" x14ac:dyDescent="0.25">
      <c r="A9" s="48" t="s">
        <v>4</v>
      </c>
      <c r="B9" s="53">
        <v>1</v>
      </c>
      <c r="C9" s="7"/>
    </row>
    <row r="10" spans="1:9" s="45" customFormat="1" ht="45" x14ac:dyDescent="0.25">
      <c r="A10" s="44" t="s">
        <v>0</v>
      </c>
      <c r="B10" s="44" t="s">
        <v>559</v>
      </c>
      <c r="C10" s="267" t="s">
        <v>13</v>
      </c>
      <c r="D10" s="268"/>
      <c r="E10" s="44" t="s">
        <v>21</v>
      </c>
      <c r="F10" s="44" t="s">
        <v>516</v>
      </c>
      <c r="G10" s="44" t="s">
        <v>517</v>
      </c>
      <c r="H10" s="44" t="s">
        <v>518</v>
      </c>
      <c r="I10" s="44" t="s">
        <v>519</v>
      </c>
    </row>
    <row r="11" spans="1:9" x14ac:dyDescent="0.25">
      <c r="A11" s="54" t="s">
        <v>8</v>
      </c>
      <c r="B11" s="3">
        <f>VLOOKUP(A11,Data_Lists!B:C,2,0)</f>
        <v>1</v>
      </c>
      <c r="C11" s="249" t="s">
        <v>15</v>
      </c>
      <c r="D11" s="250"/>
      <c r="E11" s="50">
        <f>IF($C$11="Apollo",VLOOKUP($A$11,Data_Lists!$B$1:$F$6,3,0)+3,VLOOKUP($A$11,Data_Lists!$B$1:$F$6,3,0))</f>
        <v>1</v>
      </c>
      <c r="F11" s="47">
        <f>IF($C$11="Apollo",VLOOKUP($A$11,Data_Lists!$B$1:$F$6,4,0)+3,VLOOKUP($A$11,Data_Lists!$B$1:$F$6,4,0))</f>
        <v>99.3</v>
      </c>
      <c r="G11" s="47">
        <f>E11*F11</f>
        <v>99.3</v>
      </c>
      <c r="H11" s="47">
        <f>IF($C$11="Apollo",VLOOKUP($A$11,Data_Lists!$B$1:$F$6,5,0)+3,VLOOKUP($A$11,Data_Lists!$B$1:$F$6,5,0))</f>
        <v>272.60000000000002</v>
      </c>
      <c r="I11" s="47">
        <f>E11*H11</f>
        <v>272.60000000000002</v>
      </c>
    </row>
    <row r="12" spans="1:9" ht="15.75" thickBot="1" x14ac:dyDescent="0.3">
      <c r="A12" s="138"/>
      <c r="B12" s="43"/>
      <c r="C12" s="43"/>
      <c r="D12" s="43"/>
      <c r="E12" s="133"/>
      <c r="F12" s="134"/>
      <c r="G12" s="46"/>
      <c r="H12" s="46"/>
      <c r="I12" s="46"/>
    </row>
    <row r="13" spans="1:9" ht="15.75" thickBot="1" x14ac:dyDescent="0.3">
      <c r="A13" s="100" t="s">
        <v>521</v>
      </c>
      <c r="B13" s="109"/>
      <c r="C13" s="163"/>
      <c r="D13" s="110"/>
      <c r="E13" s="111"/>
      <c r="F13" s="112"/>
      <c r="G13" s="46"/>
      <c r="H13" s="46"/>
      <c r="I13" s="46"/>
    </row>
    <row r="14" spans="1:9" ht="15.75" thickBot="1" x14ac:dyDescent="0.3">
      <c r="A14" s="137" t="str">
        <f>IF(A11="MA-8000","Allowed","N/A")</f>
        <v>N/A</v>
      </c>
      <c r="B14" s="139">
        <f>IF($A$11="MA-1000",0,(IF($A$11="MA-2000",0,IF(AND($A$11,E14=1),2,IF(AND($A$11,E14=2),4,0)))))</f>
        <v>0</v>
      </c>
      <c r="C14" s="251" t="str">
        <f>IF(A14="N/A","N/A",C11)</f>
        <v>N/A</v>
      </c>
      <c r="D14" s="252"/>
      <c r="E14" s="106">
        <v>0</v>
      </c>
      <c r="F14" s="107" t="str">
        <f>IF(A14="N/A","N/A",(IF($C$14="Allowed",VLOOKUP($A$14,Data_Lists!$B$1:$F$6,4,0)+3,VLOOKUP($A$14,Data_Lists!$B$1:$F$6,4,0))))</f>
        <v>N/A</v>
      </c>
      <c r="G14" s="107" t="str">
        <f>IF(A14="N/A","N/A",E14*F14)</f>
        <v>N/A</v>
      </c>
      <c r="H14" s="107" t="str">
        <f>IF(A14="N/A","N/A",IF($C$14="Allowed",VLOOKUP($A$14,Data_Lists!$B$1:$F$6,5,0)+3,VLOOKUP($A$14,Data_Lists!$B$1:$F$6,5,0)))</f>
        <v>N/A</v>
      </c>
      <c r="I14" s="172" t="str">
        <f>IF(A14="N/A","N/A",E14*H14)</f>
        <v>N/A</v>
      </c>
    </row>
    <row r="15" spans="1:9" ht="15.75" thickBot="1" x14ac:dyDescent="0.3">
      <c r="A15" s="135" t="s">
        <v>554</v>
      </c>
      <c r="B15" s="136">
        <f>SUM(B11+B14)</f>
        <v>1</v>
      </c>
      <c r="C15" s="164"/>
      <c r="D15" s="7"/>
      <c r="E15" s="103"/>
      <c r="F15" s="60"/>
      <c r="G15" s="60"/>
      <c r="H15" s="60"/>
      <c r="I15" s="60"/>
    </row>
    <row r="16" spans="1:9" ht="15.75" thickBot="1" x14ac:dyDescent="0.3">
      <c r="A16" s="7"/>
      <c r="B16" s="7"/>
      <c r="C16" s="7"/>
      <c r="D16" s="7"/>
      <c r="E16" s="103"/>
      <c r="F16" s="60"/>
      <c r="G16" s="60"/>
      <c r="H16" s="60"/>
      <c r="I16" s="60"/>
    </row>
    <row r="17" spans="1:10" s="162" customFormat="1" ht="45.75" outlineLevel="1" thickBot="1" x14ac:dyDescent="0.3">
      <c r="A17" s="159" t="s">
        <v>562</v>
      </c>
      <c r="B17" s="160"/>
      <c r="C17" s="165"/>
      <c r="D17" s="161"/>
      <c r="E17" s="143" t="s">
        <v>21</v>
      </c>
      <c r="F17" s="76" t="s">
        <v>516</v>
      </c>
      <c r="G17" s="76" t="s">
        <v>517</v>
      </c>
      <c r="H17" s="76" t="s">
        <v>518</v>
      </c>
      <c r="I17" s="114" t="s">
        <v>519</v>
      </c>
    </row>
    <row r="18" spans="1:10" ht="15.75" outlineLevel="1" thickBot="1" x14ac:dyDescent="0.3">
      <c r="A18" s="105" t="s">
        <v>563</v>
      </c>
      <c r="B18" s="153"/>
      <c r="C18" s="253"/>
      <c r="D18" s="254"/>
      <c r="E18" s="106">
        <v>0</v>
      </c>
      <c r="F18" s="107">
        <v>73</v>
      </c>
      <c r="G18" s="107">
        <f>$E18*F18</f>
        <v>0</v>
      </c>
      <c r="H18" s="107">
        <v>130.6</v>
      </c>
      <c r="I18" s="108">
        <f>$E18*H18</f>
        <v>0</v>
      </c>
    </row>
    <row r="19" spans="1:10" outlineLevel="1" x14ac:dyDescent="0.25">
      <c r="A19" s="90" t="s">
        <v>560</v>
      </c>
      <c r="B19" s="151"/>
      <c r="C19" s="255"/>
      <c r="D19" s="256"/>
      <c r="E19" s="91" t="s">
        <v>578</v>
      </c>
      <c r="F19" s="182"/>
      <c r="G19" s="92">
        <v>0.1</v>
      </c>
      <c r="H19" s="182"/>
      <c r="I19" s="93">
        <v>0.2</v>
      </c>
    </row>
    <row r="20" spans="1:10" outlineLevel="1" x14ac:dyDescent="0.25">
      <c r="A20" s="94" t="s">
        <v>555</v>
      </c>
      <c r="B20" s="152"/>
      <c r="C20" s="257"/>
      <c r="D20" s="258"/>
      <c r="E20" s="55" t="s">
        <v>578</v>
      </c>
      <c r="F20" s="183"/>
      <c r="G20" s="52">
        <v>0</v>
      </c>
      <c r="H20" s="183"/>
      <c r="I20" s="95">
        <v>0</v>
      </c>
    </row>
    <row r="21" spans="1:10" outlineLevel="1" x14ac:dyDescent="0.25">
      <c r="A21" s="94" t="s">
        <v>522</v>
      </c>
      <c r="B21" s="152"/>
      <c r="C21" s="257"/>
      <c r="D21" s="258"/>
      <c r="E21" s="55" t="s">
        <v>578</v>
      </c>
      <c r="F21" s="183"/>
      <c r="G21" s="52">
        <v>0</v>
      </c>
      <c r="H21" s="183"/>
      <c r="I21" s="95">
        <v>0.3</v>
      </c>
    </row>
    <row r="22" spans="1:10" ht="15.75" outlineLevel="1" thickBot="1" x14ac:dyDescent="0.3">
      <c r="A22" s="96" t="s">
        <v>523</v>
      </c>
      <c r="B22" s="150"/>
      <c r="C22" s="259"/>
      <c r="D22" s="260"/>
      <c r="E22" s="97" t="s">
        <v>578</v>
      </c>
      <c r="F22" s="184"/>
      <c r="G22" s="98">
        <v>0</v>
      </c>
      <c r="H22" s="184"/>
      <c r="I22" s="99">
        <v>0</v>
      </c>
    </row>
    <row r="23" spans="1:10" ht="15.75" outlineLevel="1" thickBot="1" x14ac:dyDescent="0.3">
      <c r="A23" s="88" t="s">
        <v>557</v>
      </c>
      <c r="B23" s="82" t="str">
        <f>IF(I23=0,"",(IF(I23&lt;2000,"In the Output Limits",(IF(I23&gt;=2000,"Outside Output Limits")))))</f>
        <v>In the Output Limits</v>
      </c>
      <c r="C23" s="9"/>
      <c r="D23" s="57"/>
      <c r="E23" s="104"/>
      <c r="F23" s="2"/>
      <c r="G23" s="89">
        <f>SUM(G18:G22)</f>
        <v>0.1</v>
      </c>
      <c r="I23" s="157">
        <f>SUM(I18:I22)</f>
        <v>0.5</v>
      </c>
    </row>
    <row r="24" spans="1:10" ht="15.75" outlineLevel="1" thickBot="1" x14ac:dyDescent="0.3">
      <c r="A24" s="59" t="s">
        <v>561</v>
      </c>
      <c r="B24" s="158" t="str">
        <f>IF((SUM(I18:I19))&lt;1000,"In the Output Limits","Outside Output Limits")</f>
        <v>In the Output Limits</v>
      </c>
      <c r="C24" s="9"/>
      <c r="D24" s="57"/>
      <c r="E24" s="57"/>
      <c r="G24" s="156"/>
      <c r="I24" s="156"/>
    </row>
    <row r="25" spans="1:10" outlineLevel="1" x14ac:dyDescent="0.25">
      <c r="A25" s="7"/>
      <c r="B25" s="7"/>
      <c r="C25" s="7"/>
      <c r="D25" s="7"/>
      <c r="E25" s="103"/>
      <c r="F25" s="60"/>
      <c r="G25" s="60"/>
      <c r="H25" s="60"/>
      <c r="I25" s="60"/>
    </row>
    <row r="26" spans="1:10" ht="16.5" customHeight="1" thickBot="1" x14ac:dyDescent="0.3">
      <c r="A26" s="57"/>
      <c r="B26" s="57"/>
      <c r="C26" s="57"/>
      <c r="D26" s="57"/>
      <c r="E26" s="57"/>
      <c r="G26" s="58"/>
      <c r="I26" s="58"/>
    </row>
    <row r="27" spans="1:10" ht="15.75" customHeight="1" thickBot="1" x14ac:dyDescent="0.3">
      <c r="A27" s="144"/>
      <c r="B27" s="145"/>
      <c r="C27" s="145"/>
      <c r="D27" s="145"/>
      <c r="E27" s="145"/>
      <c r="F27" s="145"/>
      <c r="G27" s="145"/>
      <c r="H27" s="145"/>
      <c r="I27" s="146"/>
      <c r="J27" s="81"/>
    </row>
    <row r="28" spans="1:10" s="62" customFormat="1" ht="45" x14ac:dyDescent="0.25">
      <c r="A28" s="126" t="s">
        <v>570</v>
      </c>
      <c r="B28" s="87" t="s">
        <v>538</v>
      </c>
      <c r="C28" s="87" t="s">
        <v>568</v>
      </c>
      <c r="D28" s="87" t="s">
        <v>569</v>
      </c>
      <c r="E28" s="87" t="s">
        <v>536</v>
      </c>
      <c r="F28" s="148"/>
      <c r="G28" s="87" t="s">
        <v>517</v>
      </c>
      <c r="H28" s="87" t="s">
        <v>537</v>
      </c>
      <c r="I28" s="87" t="s">
        <v>519</v>
      </c>
    </row>
    <row r="29" spans="1:10" ht="15.75" thickBot="1" x14ac:dyDescent="0.3">
      <c r="A29" s="127" t="str">
        <f>IF($C$11="SSE (System Sensor)","Go to SSE Devices Tab",(IF($C$11="MIAS (Morley-IAS)","Go to Morley-IAS Devices Tab",(IF($C$11="HMI (Hon Morley India)","Go to HMI Devices Tab",(IF($C$11="Apollo","Go to Apollo Devices Tab","")))))))</f>
        <v>Go to SSE Devices Tab</v>
      </c>
      <c r="B29" s="128" t="str">
        <f>IF(E29="N/A","N/A",(IF((AND(C29&lt;=99,D29&lt;=99)),"In Loop Limits","Outside Loop Limits")))</f>
        <v>In Loop Limits</v>
      </c>
      <c r="C29" s="56">
        <f>IF($C$11="SSE (System Sensor)",SSE_Device!G$3,(IF($C$11="MIAS (Morley-IAS)",MIAS_Device!G$3,(IF($C$11="HMI (Hon Morley India)",HMI_Device!G$3,(IF($C$11="Apollo",Apollo_Device!G$3,0)))))))</f>
        <v>0</v>
      </c>
      <c r="D29" s="56">
        <f>IF($C$11="SSE (System Sensor)",SSE_Device!H$3,(IF($C$11="MIAS (Morley-IAS)",MIAS_Device!H$3,(IF($C$11="HMI (Hon Morley India)",HMI_Device!H$3,(IF($C$11="Apollo",Apollo_Device!H$3,0)))))))</f>
        <v>0</v>
      </c>
      <c r="E29" s="56">
        <f>IF($C$11="SSE (System Sensor)",SSE_Device!H$4,(IF($C$11="MIAS (Morley-IAS)",MIAS_Device!H$4,(IF($C$11="HMI (Hon Morley India)",HMI_Device!H$4,(IF($C$11="Apollo",Apollo_Device!H$4,0)))))))</f>
        <v>0</v>
      </c>
      <c r="F29" s="149"/>
      <c r="G29" s="129">
        <f>IF($C$11="SSE (System Sensor)",SSE_Device!I$4,(IF($C$11="MIAS (Morley-IAS)",MIAS_Device!I$4,(IF($C$11="HMI (Hon Morley India)",HMI_Device!I$4,(IF($C$11="Apollo",Apollo_Device!I$4,0)))))))</f>
        <v>0</v>
      </c>
      <c r="H29" s="128" t="str">
        <f>IF(I29=0,"",(IF(I29&lt;725,"In Loop Limits",(IF(I29&gt;=725,"Outside Loop Limits")))))</f>
        <v>In Loop Limits</v>
      </c>
      <c r="I29" s="129">
        <f>IF($C$11="SSE (System Sensor)",SSE_Device!J$4,(IF($C$11="MIAS (Morley-IAS)",MIAS_Device!J$4,IF($C$11="HMI (Hon Morley India)",HMI_Device!J$4,(IF($C$11="Apollo",Apollo_Device!J$4,0))))))</f>
        <v>65</v>
      </c>
    </row>
    <row r="30" spans="1:10" ht="15.75" customHeight="1" outlineLevel="1" thickBot="1" x14ac:dyDescent="0.3">
      <c r="A30" s="144"/>
      <c r="B30" s="145"/>
      <c r="C30" s="145"/>
      <c r="D30" s="145"/>
      <c r="E30" s="145"/>
      <c r="F30" s="145"/>
      <c r="G30" s="145"/>
      <c r="H30" s="145"/>
      <c r="I30" s="146"/>
      <c r="J30" s="81"/>
    </row>
    <row r="31" spans="1:10" s="62" customFormat="1" ht="45" outlineLevel="1" x14ac:dyDescent="0.25">
      <c r="A31" s="130" t="str">
        <f>IF($A$11="MA-2000","Loop 2 (max 750 mA)",(IF($A$11="MA-8000","Loop 2 (max 750 mA)","N/A")))</f>
        <v>N/A</v>
      </c>
      <c r="B31" s="87" t="s">
        <v>538</v>
      </c>
      <c r="C31" s="87" t="s">
        <v>568</v>
      </c>
      <c r="D31" s="87" t="s">
        <v>569</v>
      </c>
      <c r="E31" s="87" t="s">
        <v>536</v>
      </c>
      <c r="F31" s="148"/>
      <c r="G31" s="87" t="s">
        <v>517</v>
      </c>
      <c r="H31" s="87" t="s">
        <v>537</v>
      </c>
      <c r="I31" s="87" t="s">
        <v>519</v>
      </c>
    </row>
    <row r="32" spans="1:10" ht="15.75" outlineLevel="1" thickBot="1" x14ac:dyDescent="0.3">
      <c r="A32" s="127" t="str">
        <f>IF($C$11="SSE (System Sensor)","Go to SSE Devices Tab",(IF($C$11="MIAS (Morley-IAS)","Go to Morley-IAS Devices Tab",(IF($C$11="HMI (Hon Morley India)","Go to HMI Devices Tab",(IF($C$11="Apollo","Go to Apollo Devices Tab","")))))))</f>
        <v>Go to SSE Devices Tab</v>
      </c>
      <c r="B32" s="128" t="str">
        <f>IF(E32="N/A","N/A",(IF((AND(C32&lt;=99,D32&lt;=99)),"In Loop Limits","Outside Loop Limits")))</f>
        <v>In Loop Limits</v>
      </c>
      <c r="C32" s="56">
        <f>IF(AND($A$11="MA-2000",$C$11="SSE (System Sensor)"),SSE_Device!K$3,(IF(AND($A$11="MA-2000",$C$11="MIAS (Morley-IAS)"),MIAS_Device!K$3,(IF(AND($A$11="MA-2000",$C$11="HMI (Hon Morley India)"),HMI_Device!K$3,(IF(AND($A$11="MA-2000",$C$11="Apollo"),Apollo_Device!K$3,(IF(AND($A$11="MA-8000",$C$11="SSE (System Sensor)"),SSE_Device!K$3,(IF(AND($A$11="MA-8000",$C$11="MIAS (Morley-IAS)"),MIAS_Device!K$3,(IF(AND($A$11="MA-8000",$C$11="HMI (Hon Morley India)"),HMI_Device!K$3,(IF(AND($A$11="MA-8000",$C$11="Apollo"),Apollo_Device!K$3,0)))))))))))))))</f>
        <v>0</v>
      </c>
      <c r="D32" s="56">
        <f>IF(AND($A$11="MA-2000",$C$11="SSE (System Sensor)"),SSE_Device!L$3,(IF(AND($A$11="MA-2000",$C$11="MIAS (Morley-IAS)"),MIAS_Device!L$3,(IF(AND($A$11="MA-2000",$C$11="HMI (Hon Morley India)"),HMI_Device!L$3,(IF(AND($A$11="MA-2000",$C$11="Apollo"),Apollo_Device!L$3,(IF(AND($A$11="MA-8000",$C$11="SSE (System Sensor)"),SSE_Device!L$3,(IF(AND($A$11="MA-8000",$C$11="MIAS (Morley-IAS)"),MIAS_Device!L$3,(IF(AND($A$11="MA-8000",$C$11="HMI (Hon Morley India)"),HMI_Device!L$3,(IF(AND($A$11="MA-8000",$C$11="Apollo"),Apollo_Device!L$3,0)))))))))))))))</f>
        <v>0</v>
      </c>
      <c r="E32" s="56">
        <f>IF(AND($A$11="MA-2000",$C$11="SSE (System Sensor)"),SSE_Device!L$4,(IF(AND($A$11="MA-2000",$C$11="MIAS (Morley-IAS)"),MIAS_Device!L$4,(IF(AND($A$11="MA-2000",$C$11="HMI (Hon Morley India)"),HMI_Device!L$4,(IF(AND($A$11="MA-2000",$C$11="Apollo"),Apollo_Device!L$4,(IF(AND($A$11="MA-8000",$C$11="SSE (System Sensor)"),SSE_Device!L$4,(IF(AND($A$11="MA-8000",$C$11="MIAS (Morley-IAS)"),MIAS_Device!L$4,(IF(AND($A$11="MA-8000",$C$11="HMI (Hon Morley India)"),HMI_Device!L$4,(IF(AND($A$11="MA-8000",$C$11="Apollo"),Apollo_Device!L$4,0)))))))))))))))</f>
        <v>0</v>
      </c>
      <c r="F32" s="149"/>
      <c r="G32" s="131" t="str">
        <f>IF(AND($A$11="MA-2000",$C$11="SSE (System Sensor)"),SSE_Device!M$4,(IF(AND($A$11="MA-2000",$C$11="MIAS (Morley-IAS)"),MIAS_Device!M$4,(IF(AND($A$11="MA-2000",$C$11="HMI (Hon Morley India)"),HMI_Device!M$4,(IF(AND($A$11="MA-2000",$C$11="Apollo"),Apollo_Device!M$4,(IF(AND($A$11="MA-8000",$C$11="SSE (System Sensor)"),SSE_Device!M$4,(IF(AND($A$11="MA-8000",$C$11="MIAS (Morley-IAS)"),MIAS_Device!M$4,(IF(AND($A$11="MA-8000",$C$11="HMI (Hon Morley India)"),HMI_Device!M$4,(IF(AND($A$11="MA-8000",$C$11="Apollo"),Apollo_Device!M$4,"N/A")))))))))))))))</f>
        <v>N/A</v>
      </c>
      <c r="H32" s="128" t="str">
        <f>IF(I32="N/A","",(IF(I32=0,"",(IF(I32&lt;725,"In Loop Limits",(IF(I32&gt;=725,"Outside Loop Limits")))))))</f>
        <v/>
      </c>
      <c r="I32" s="131" t="str">
        <f>IF(AND($A$11="MA-2000",$C$11="SSE (System Sensor)"),SSE_Device!N$4,(IF(AND($A$11="MA-2000",$C$11="MIAS (Morley-IAS)"),MIAS_Device!N$4,(IF(AND($A$11="MA-2000",$C$11="HMI (Hon Morley India)"),HMI_Device!N$4,(IF(AND($A$11="MA-2000",$C$11="Apollo"),Apollo_Device!N$4,(IF(AND($A$11="MA-8000",$C$11="SSE (System Sensor)"),SSE_Device!N$4,(IF(AND($A$11="MA-8000",$C$11="MIAS (Morley-IAS)"),MIAS_Device!N$4,(IF(AND($A$11="MA-8000",$C$11="HMI (Hon Morley India)"),HMI_Device!N$4,(IF(AND($A$11="MA-8000",$C$11="Apollo"),Apollo_Device!N$4,"N/A")))))))))))))))</f>
        <v>N/A</v>
      </c>
    </row>
    <row r="33" spans="1:10" ht="15.75" thickBot="1" x14ac:dyDescent="0.3">
      <c r="A33" s="147" t="s">
        <v>551</v>
      </c>
      <c r="B33" s="145"/>
      <c r="C33" s="145"/>
      <c r="D33" s="145"/>
      <c r="E33" s="145"/>
      <c r="F33" s="145"/>
      <c r="G33" s="145"/>
      <c r="H33" s="145"/>
      <c r="I33" s="146"/>
      <c r="J33" s="81"/>
    </row>
    <row r="34" spans="1:10" s="62" customFormat="1" ht="45" outlineLevel="1" x14ac:dyDescent="0.25">
      <c r="A34" s="130" t="str">
        <f>IF($A$11="MA-8000","Loop 3 (max 750 mA)","N/A")</f>
        <v>N/A</v>
      </c>
      <c r="B34" s="87" t="s">
        <v>538</v>
      </c>
      <c r="C34" s="87" t="s">
        <v>568</v>
      </c>
      <c r="D34" s="87" t="s">
        <v>569</v>
      </c>
      <c r="E34" s="87" t="s">
        <v>536</v>
      </c>
      <c r="F34" s="148"/>
      <c r="G34" s="87" t="s">
        <v>517</v>
      </c>
      <c r="H34" s="87" t="s">
        <v>537</v>
      </c>
      <c r="I34" s="87" t="s">
        <v>519</v>
      </c>
    </row>
    <row r="35" spans="1:10" ht="15.75" outlineLevel="1" thickBot="1" x14ac:dyDescent="0.3">
      <c r="A35" s="127" t="str">
        <f>IF($C$11="SSE (System Sensor)","Go to SSE Devices Tab",(IF($C$11="MIAS (Morley-IAS)","Go to Morley-IAS Devices Tab",(IF($C$11="HMI (Hon Morley India)","Go to HMI Devices Tab",(IF($C$11="Apollo","Go to Apollo Devices Tab","")))))))</f>
        <v>Go to SSE Devices Tab</v>
      </c>
      <c r="B35" s="128" t="str">
        <f>IF(E35="N/A","N/A",(IF((AND(C35&lt;=99,D35&lt;=99)),"In Loop Limits","Outside Loop Limits")))</f>
        <v>In Loop Limits</v>
      </c>
      <c r="C35" s="56">
        <f>(IF(AND($A$11="MA-8000",$C$11="SSE (System Sensor)"),SSE_Device!O$3,(IF(AND($A$11="MA-8000",$C$11="MIAS (Morley-IAS)"),MIAS_Device!O$3,(IF(AND($A$11="MA-8000",$C$11="HMI (Hon Morley India)"),HMI_Device!O$3,(IF(AND($A$11="MA-8000",$C$11="Apollo"),Apollo_Device!O$3,0))))))))</f>
        <v>0</v>
      </c>
      <c r="D35" s="56">
        <f>(IF(AND($A$11="MA-8000",$C$11="SSE (System Sensor)"),SSE_Device!P$3,(IF(AND($A$11="MA-8000",$C$11="MIAS (Morley-IAS)"),MIAS_Device!P$3,(IF(AND($A$11="MA-8000",$C$11="HMI (Hon Morley India)"),HMI_Device!P$3,(IF(AND($A$11="MA-8000",$C$11="Apollo"),Apollo_Device!P$3,0))))))))</f>
        <v>0</v>
      </c>
      <c r="E35" s="56">
        <f>IF(AND($A$11="MA-8000",$C$11="SSE (System Sensor)"),SSE_Device!P$4,(IF(AND($A$11="MA-8000",$C$11="MIAS (Morley-IAS)"),MIAS_Device!P$4,(IF(AND($A$11="MA-8000",$C$11="HMI (Hon Morley India)"),HMI_Device!P$4,(IF(AND($A$11="MA-8000",$C$11="Apollo"),Apollo_Device!P$4,0)))))))</f>
        <v>0</v>
      </c>
      <c r="F35" s="149"/>
      <c r="G35" s="131" t="str">
        <f>IF(AND($A$11="MA-8000",$C$11="SSE (System Sensor)"),SSE_Device!Q$4,(IF(AND($A$11="MA-8000",$C$11="MIAS (Morley-IAS)"),MIAS_Device!Q$4,(IF(AND($A$11="MA-8000",$C$11="HMI (Hon Morley India)"),HMI_Device!Q$4,(IF(AND($A$11="MA-8000",$C$11="Apollo"),Apollo_Device!Q$4,"N/A")))))))</f>
        <v>N/A</v>
      </c>
      <c r="H35" s="128" t="str">
        <f>IF(I35="N/A","",(IF(I35=0,"",(IF(I35&lt;725,"In Loop Limits",(IF(I35&gt;=725,"Outside Loop Limits")))))))</f>
        <v/>
      </c>
      <c r="I35" s="131" t="str">
        <f>IF(AND($A$11="MA-8000",$C$11="SSE (System Sensor)"),SSE_Device!R$4,(IF(AND($A$11="MA-8000",$C$11="MIAS (Morley-IAS)"),MIAS_Device!R$4,(IF(AND($A$11="MA-8000",$C$11="HMI (Hon Morley India)"),HMI_Device!R$4,(IF(AND($A$11="MA-8000",$C$11="Apollo"),Apollo_Device!R$4,"N/A")))))))</f>
        <v>N/A</v>
      </c>
    </row>
    <row r="36" spans="1:10" ht="15.75" outlineLevel="1" thickBot="1" x14ac:dyDescent="0.3">
      <c r="A36" s="144"/>
      <c r="B36" s="145"/>
      <c r="C36" s="145"/>
      <c r="D36" s="145"/>
      <c r="E36" s="145"/>
      <c r="F36" s="145"/>
      <c r="G36" s="145"/>
      <c r="H36" s="145"/>
      <c r="I36" s="146"/>
      <c r="J36" s="81"/>
    </row>
    <row r="37" spans="1:10" s="62" customFormat="1" ht="45" outlineLevel="1" x14ac:dyDescent="0.25">
      <c r="A37" s="130" t="str">
        <f>IF($A$11="MA-8000","Loop 4 (max 750 mA)","N/A")</f>
        <v>N/A</v>
      </c>
      <c r="B37" s="87" t="s">
        <v>538</v>
      </c>
      <c r="C37" s="87" t="s">
        <v>568</v>
      </c>
      <c r="D37" s="87" t="s">
        <v>569</v>
      </c>
      <c r="E37" s="87" t="s">
        <v>536</v>
      </c>
      <c r="F37" s="148"/>
      <c r="G37" s="87" t="s">
        <v>517</v>
      </c>
      <c r="H37" s="87" t="s">
        <v>537</v>
      </c>
      <c r="I37" s="87" t="s">
        <v>519</v>
      </c>
    </row>
    <row r="38" spans="1:10" ht="15.75" outlineLevel="1" thickBot="1" x14ac:dyDescent="0.3">
      <c r="A38" s="127" t="str">
        <f>IF($C$11="SSE (System Sensor)","Go to SSE Devices Tab",(IF($C$11="MIAS (Morley-IAS)","Go to Morley-IAS Devices Tab",(IF($C$11="HMI (Hon Morley India)","Go to HMI Devices Tab",(IF($C$11="Apollo","Go to Apollo Devices Tab","")))))))</f>
        <v>Go to SSE Devices Tab</v>
      </c>
      <c r="B38" s="128" t="str">
        <f>IF(E38="N/A","N/A",(IF((AND(C38&lt;=99,D38&lt;=99)),"In Loop Limits","Outside Loop Limits")))</f>
        <v>In Loop Limits</v>
      </c>
      <c r="C38" s="56">
        <f>IF(AND($A$11="MA-8000",$C$11="SSE (System Sensor)"),SSE_Device!S$3,(IF(AND($A$11="MA-8000",$C$11="MIAS (Morley-IAS)"),MIAS_Device!S$3,(IF(AND($A$11="MA-8000",$C$11="HMI (Hon Morley India)"),HMI_Device!S$3,(IF(AND($A$11="MA-8000",$C$11="Apollo"),Apollo_Device!S$3,0)))))))</f>
        <v>0</v>
      </c>
      <c r="D38" s="56">
        <f>IF(AND($A$11="MA-8000",$C$11="SSE (System Sensor)"),SSE_Device!T$3,(IF(AND($A$11="MA-8000",$C$11="MIAS (Morley-IAS)"),MIAS_Device!T$3,(IF(AND($A$11="MA-8000",$C$11="HMI (Hon Morley India)"),HMI_Device!T$3,(IF(AND($A$11="MA-8000",$C$11="Apollo"),Apollo_Device!T$3,0)))))))</f>
        <v>0</v>
      </c>
      <c r="E38" s="56">
        <f>IF(AND($A$11="MA-8000",$C$11="SSE (System Sensor)"),SSE_Device!T$4,(IF(AND($A$11="MA-8000",$C$11="MIAS (Morley-IAS)"),MIAS_Device!T$4,(IF(AND($A$11="MA-8000",$C$11="HMI (Hon Morley India)"),HMI_Device!T$4,(IF(AND($A$11="MA-8000",$C$11="Apollo"),Apollo_Device!T$4,0)))))))</f>
        <v>0</v>
      </c>
      <c r="F38" s="149"/>
      <c r="G38" s="131" t="str">
        <f>IF(AND($A$11="MA-8000",$C$11="SSE (System Sensor)"),SSE_Device!U$4,(IF(AND($A$11="MA-8000",$C$11="MIAS (Morley-IAS)"),MIAS_Device!U$4,(IF(AND($A$11="MA-8000",$C$11="HMI (Hon Morley India)"),HMI_Device!U$4,(IF(AND($A$11="MA-8000",$C$11="Apollo"),Apollo_Device!U$4,"N/A")))))))</f>
        <v>N/A</v>
      </c>
      <c r="H38" s="128" t="str">
        <f>IF(I38="N/A","",(IF(I38=0,"",(IF(I38&lt;725,"In Loop Limits",(IF(I38&gt;=725,"Outside Loop Limits")))))))</f>
        <v/>
      </c>
      <c r="I38" s="131" t="str">
        <f>IF(AND($A$11="MA-8000",$C$11="SSE (System Sensor)"),SSE_Device!V$4,(IF(AND($A$11="MA-8000",$C$11="MIAS (Morley-IAS)"),MIAS_Device!V$4,(IF(AND($A$11="MA-8000",$C$11="HMI (Hon Morley India)"),HMI_Device!V$4,(IF(AND($A$11="MA-8000",$C$11="Apollo"),Apollo_Device!V$4,"N/A")))))))</f>
        <v>N/A</v>
      </c>
    </row>
    <row r="39" spans="1:10" ht="15.75" thickBot="1" x14ac:dyDescent="0.3">
      <c r="A39" s="147" t="s">
        <v>552</v>
      </c>
      <c r="B39" s="145"/>
      <c r="C39" s="145"/>
      <c r="D39" s="145"/>
      <c r="E39" s="145"/>
      <c r="F39" s="145"/>
      <c r="G39" s="145"/>
      <c r="H39" s="145"/>
      <c r="I39" s="146"/>
      <c r="J39" s="81"/>
    </row>
    <row r="40" spans="1:10" s="62" customFormat="1" ht="45" outlineLevel="1" x14ac:dyDescent="0.25">
      <c r="A40" s="130" t="str">
        <f>IF((AND($A$11="MA-8000",$E$14=1)),"Loop 5 (max 750 mA)",IF((AND($A$11="MA-8000",$E$14=2)),"Loop 5 (max 750 mA)","N/A"))</f>
        <v>N/A</v>
      </c>
      <c r="B40" s="87" t="s">
        <v>538</v>
      </c>
      <c r="C40" s="87" t="s">
        <v>568</v>
      </c>
      <c r="D40" s="87" t="s">
        <v>569</v>
      </c>
      <c r="E40" s="87" t="s">
        <v>536</v>
      </c>
      <c r="F40" s="148"/>
      <c r="G40" s="87" t="s">
        <v>517</v>
      </c>
      <c r="H40" s="87" t="s">
        <v>537</v>
      </c>
      <c r="I40" s="87" t="s">
        <v>519</v>
      </c>
    </row>
    <row r="41" spans="1:10" ht="15.75" outlineLevel="1" thickBot="1" x14ac:dyDescent="0.3">
      <c r="A41" s="127" t="str">
        <f>IF($C$11="SSE (System Sensor)","Go to SSE Devices Tab",(IF($C$11="MIAS (Morley-IAS)","Go to Morley-IAS Devices Tab",(IF($C$11="HMI (Hon Morley India)","Go to HMI Devices Tab",(IF($C$11="Apollo","Go to Apollo Devices Tab","")))))))</f>
        <v>Go to SSE Devices Tab</v>
      </c>
      <c r="B41" s="128" t="str">
        <f>IF(E41="N/A","N/A",(IF((AND(C41&lt;=99,D41&lt;=99)),"In Loop Limits","Outside Loop Limits")))</f>
        <v>In Loop Limits</v>
      </c>
      <c r="C41" s="56">
        <f>IF(AND($E$14=1,$C$11="SSE (System Sensor)",$B$14&lt;&gt;0),SSE_Device!W$3,(IF(AND($E$14=1,$C$11="MIAS (Morley-IAS)",$B$14&lt;&gt;0),MIAS_Device!W$3,(IF(AND($E$14=1,$C$11="HMI (Hon Morley India)",$B$14&lt;&gt;0),HMI_Device!W$3,(IF(AND($E$14=1,$C$11="Apollo",$B$14&lt;&gt;0),Apollo_Device!W$3,(IF(AND($E$14=2,$C$11="SSE (System Sensor)",$B$14&lt;&gt;0),SSE_Device!W$3,(IF(AND($E$14=2,$C$11="MIAS (Morley-IAS)",$B$14&lt;&gt;0),MIAS_Device!W$3,(IF(AND($E$14=2,$C$11="HMI (Hon Morley India)",$B$14&lt;&gt;0),HMI_Device!W$3,(IF(AND($E$14=2,$C$11="Apollo",$B$14&lt;&gt;0),Apollo_Device!W$3,0)))))))))))))))</f>
        <v>0</v>
      </c>
      <c r="D41" s="56">
        <f>IF(AND($E$14=1,$C$11="SSE (System Sensor)",$B$14&lt;&gt;0),SSE_Device!X$3,(IF(AND($E$14=1,$C$11="MIAS (Morley-IAS)",$B$14&lt;&gt;0),MIAS_Device!X$3,(IF(AND($E$14=1,$C$11="HMI (Hon Morley India)",$B$14&lt;&gt;0),HMI_Device!X$3,(IF(AND($E$14=1,$C$11="Apollo",$B$14&lt;&gt;0),Apollo_Device!X$3,(IF(AND($E$14=2,$C$11="SSE (System Sensor)",$B$14&lt;&gt;0),SSE_Device!X$3,(IF(AND($E$14=2,$C$11="MIAS (Morley-IAS)",$B$14&lt;&gt;0),MIAS_Device!X$3,(IF(AND($E$14=2,$C$11="HMI (Hon Morley India)",$B$14&lt;&gt;0),HMI_Device!X$3,(IF(AND($E$14=2,$C$11="Apollo",$B$14&lt;&gt;0),Apollo_Device!X$3,0)))))))))))))))</f>
        <v>0</v>
      </c>
      <c r="E41" s="56">
        <f>IF(AND($E$14=1,$C$11="SSE (System Sensor)",$B$14&lt;&gt;0),SSE_Device!X$4,(IF(AND($E$14=1,$C$11="MIAS (Morley-IAS)",$B$14&lt;&gt;0),MIAS_Device!X$4,(IF(AND($E$14=1,$C$11="HMI (Hon Morley India)",$B$14&lt;&gt;0),HMI_Device!X$4,(IF(AND($E$14=1,$C$11="Apollo",$B$14&lt;&gt;0),Apollo_Device!X$4,(IF(AND($E$14=2,$C$11="SSE (System Sensor)",$B$14&lt;&gt;0),SSE_Device!X$4,(IF(AND($E$14=2,$C$11="MIAS (Morley-IAS)",$B$14&lt;&gt;0),MIAS_Device!X$4,(IF(AND($E$14=2,$C$11="HMI (Hon Morley India)",$B$14&lt;&gt;0),HMI_Device!X$4,(IF(AND($E$14=2,$C$11="Apollo",$B$14&lt;&gt;0),Apollo_Device!X$4,0)))))))))))))))</f>
        <v>0</v>
      </c>
      <c r="F41" s="149"/>
      <c r="G41" s="131" t="str">
        <f>IF(AND($E$14=1,$C$11="SSE (System Sensor)",$B$14&lt;&gt;0),SSE_Device!Y$4,(IF(AND($E$14=1,$C$11="MIAS (Morley-IAS)",$B$14&lt;&gt;0),MIAS_Device!Y$4,(IF(AND($E$14=1,$C$11="HMI (Hon Morley India)",$B$14&lt;&gt;0),HMI_Device!Y$4,(IF(AND($E$14=1,$C$11="Apollo",$B$14&lt;&gt;0),Apollo_Device!Y$4,(IF(AND($E$14=2,$C$11="SSE (System Sensor)",$B$14&lt;&gt;0),SSE_Device!Y$4,(IF(AND($E$14=2,$C$11="MIAS (Morley-IAS)",$B$14&lt;&gt;0),MIAS_Device!Y$4,(IF(AND($E$14=2,$C$11="HMI (Hon Morley India)",$B$14&lt;&gt;0),HMI_Device!Y$4,(IF(AND($E$14=2,$C$11="Apollo",$B$14&lt;&gt;0),Apollo_Device!Y$4,"N/A")))))))))))))))</f>
        <v>N/A</v>
      </c>
      <c r="H41" s="128" t="str">
        <f>IF(I41="N/A","",(IF(I41=0,"",(IF(I41&lt;725,"In Loop Limits",(IF(I41&gt;=725,"Outside Loop Limits")))))))</f>
        <v/>
      </c>
      <c r="I41" s="131" t="str">
        <f>IF(AND($E$14=1,$C$11="SSE (System Sensor)",$B$14&lt;&gt;0),SSE_Device!Z$4,(IF(AND($E$14=1,$C$11="MIAS (Morley-IAS)",$B$14&lt;&gt;0),MIAS_Device!Z$4,(IF(AND($E$14=1,$C$11="HMI (Hon Morley India)",$B$14&lt;&gt;0),HMI_Device!Z$4,(IF(AND($E$14=1,$C$11="Apollo",$B$14&lt;&gt;0),Apollo_Device!Z$4,(IF(AND($E$14=2,$C$11="SSE (System Sensor)",$B$14&lt;&gt;0),SSE_Device!Z$4,(IF(AND($E$14=2,$C$11="MIAS (Morley-IAS)",$B$14&lt;&gt;0),MIAS_Device!Z$4,(IF(AND($E$14=2,$C$11="HMI (Hon Morley India)",$B$14&lt;&gt;0),HMI_Device!Z$4,(IF(AND($E$14=2,$C$11="Apollo",$B$14&lt;&gt;0),Apollo_Device!Z$4,"N/A")))))))))))))))</f>
        <v>N/A</v>
      </c>
    </row>
    <row r="42" spans="1:10" ht="15.75" outlineLevel="1" thickBot="1" x14ac:dyDescent="0.3">
      <c r="A42" s="144"/>
      <c r="B42" s="145"/>
      <c r="C42" s="145"/>
      <c r="D42" s="145"/>
      <c r="E42" s="145"/>
      <c r="F42" s="145"/>
      <c r="G42" s="145"/>
      <c r="H42" s="145"/>
      <c r="I42" s="146"/>
      <c r="J42" s="81"/>
    </row>
    <row r="43" spans="1:10" s="62" customFormat="1" ht="45" outlineLevel="1" x14ac:dyDescent="0.25">
      <c r="A43" s="130" t="str">
        <f>IF((AND($A$11="MA-8000",$E$14=1)),"Loop 6 (max 750 mA)",IF((AND($A$11="MA-8000",$E$14=2)),"Loop 6 (max 750 mA)","N/A"))</f>
        <v>N/A</v>
      </c>
      <c r="B43" s="87" t="s">
        <v>538</v>
      </c>
      <c r="C43" s="87" t="s">
        <v>568</v>
      </c>
      <c r="D43" s="87" t="s">
        <v>569</v>
      </c>
      <c r="E43" s="87" t="s">
        <v>536</v>
      </c>
      <c r="F43" s="148"/>
      <c r="G43" s="87" t="s">
        <v>517</v>
      </c>
      <c r="H43" s="87" t="s">
        <v>537</v>
      </c>
      <c r="I43" s="87" t="s">
        <v>519</v>
      </c>
    </row>
    <row r="44" spans="1:10" ht="15.75" outlineLevel="1" thickBot="1" x14ac:dyDescent="0.3">
      <c r="A44" s="127" t="str">
        <f>IF($C$11="SSE (System Sensor)","Go to SSE Devices Tab",(IF($C$11="MIAS (Morley-IAS)","Go to Morley-IAS Devices Tab",(IF($C$11="HMI (Hon Morley India)","Go to HMI Devices Tab",(IF($C$11="Apollo","Go to Apollo Devices Tab","")))))))</f>
        <v>Go to SSE Devices Tab</v>
      </c>
      <c r="B44" s="128" t="str">
        <f>IF(E44="N/A","N/A",(IF((AND(C44&lt;=99,D44&lt;=99)),"In Loop Limits","Outside Loop Limits")))</f>
        <v>In Loop Limits</v>
      </c>
      <c r="C44" s="56">
        <f>IF(AND($E$14=1,$C$11="SSE (System Sensor)",$B$14&lt;&gt;0),SSE_Device!AA$3,(IF(AND($E$14=1,$C$11="MIAS (Morley-IAS)",$B$14&lt;&gt;0),MIAS_Device!AA$3,(IF(AND($E$14=1,$C$11="HMI (Hon Morley India)",$B$14&lt;&gt;0),HMI_Device!AA$3,(IF(AND($E$14=1,$C$11="Apollo",$B$14&lt;&gt;0),Apollo_Device!AA$3,(IF(AND($E$14=2,$C$11="SSE (System Sensor)",$B$14&lt;&gt;0),SSE_Device!AA$3,(IF(AND($E$14=2,$C$11="MIAS (Morley-IAS)",$B$14&lt;&gt;0),MIAS_Device!AA$3,(IF(AND($E$14=2,$C$11="HMI (Hon Morley India)",$B$14&lt;&gt;0),HMI_Device!AA$3,(IF(AND($E$14=2,$C$11="Apollo",$B$14&lt;&gt;0),Apollo_Device!AA$3,0)))))))))))))))</f>
        <v>0</v>
      </c>
      <c r="D44" s="56">
        <f>IF(AND($E$14=1,$C$11="SSE (System Sensor)",$B$14&lt;&gt;0),SSE_Device!AB$3,(IF(AND($E$14=1,$C$11="MIAS (Morley-IAS)",$B$14&lt;&gt;0),MIAS_Device!AB$3,(IF(AND($E$14=1,$C$11="HMI (Hon Morley India)",$B$14&lt;&gt;0),HMI_Device!AB$3,(IF(AND($E$14=1,$C$11="Apollo",$B$14&lt;&gt;0),Apollo_Device!AB$3,(IF(AND($E$14=2,$C$11="SSE (System Sensor)",$B$14&lt;&gt;0),SSE_Device!AB$3,(IF(AND($E$14=2,$C$11="MIAS (Morley-IAS)",$B$14&lt;&gt;0),MIAS_Device!AB$3,(IF(AND($E$14=2,$C$11="HMI (Hon Morley India)",$B$14&lt;&gt;0),HMI_Device!AB$3,(IF(AND($E$14=2,$C$11="Apollo",$B$14&lt;&gt;0),Apollo_Device!AB$3,0)))))))))))))))</f>
        <v>0</v>
      </c>
      <c r="E44" s="56">
        <f>IF(AND($E$14=1,$C$11="SSE (System Sensor)",$B$14&lt;&gt;0),SSE_Device!AB$4,(IF(AND($E$14=1,$C$11="MIAS (Morley-IAS)",$B$14&lt;&gt;0),MIAS_Device!AB$4,(IF(AND($E$14=1,$C$11="HMI (Hon Morley India)",$B$14&lt;&gt;0),HMI_Device!AB$4,(IF(AND($E$14=1,$C$11="Apollo",$B$14&lt;&gt;0),Apollo_Device!AB$4,(IF(AND($E$14=2,$C$11="SSE (System Sensor)",$B$14&lt;&gt;0),SSE_Device!AB$4,(IF(AND($E$14=2,$C$11="MIAS (Morley-IAS)",$B$14&lt;&gt;0),MIAS_Device!AB$4,(IF(AND($E$14=2,$C$11="HMI (Hon Morley India)",$B$14&lt;&gt;0),HMI_Device!AB$4,(IF(AND($E$14=2,$C$11="Apollo",$B$14&lt;&gt;0),Apollo_Device!AB$4,0)))))))))))))))</f>
        <v>0</v>
      </c>
      <c r="F44" s="149"/>
      <c r="G44" s="131" t="str">
        <f>IF(AND($E$14=1,$C$11="SSE (System Sensor)",$B$14&lt;&gt;0),SSE_Device!AC$4,(IF(AND($E$14=1,$C$11="MIAS (Morley-IAS)",$B$14&lt;&gt;0),MIAS_Device!AC$4,(IF(AND($E$14=1,$C$11="HMI (Hon Morley India)",$B$14&lt;&gt;0),HMI_Device!AC$4,(IF(AND($E$14=1,$C$11="Apollo",$B$14&lt;&gt;0),Apollo_Device!AC$4,(IF(AND($E$14=2,$C$11="SSE (System Sensor)",$B$14&lt;&gt;0),SSE_Device!AC$4,(IF(AND($E$14=2,$C$11="MIAS (Morley-IAS)",$B$14&lt;&gt;0),MIAS_Device!AC$4,(IF(AND($E$14=2,$C$11="HMI (Hon Morley India)",$B$14&lt;&gt;0),HMI_Device!AC$4,(IF(AND($E$14=2,$C$11="Apollo",$B$14&lt;&gt;0),Apollo_Device!AC$4,"N/A")))))))))))))))</f>
        <v>N/A</v>
      </c>
      <c r="H44" s="128" t="str">
        <f>IF(I44="N/A","",(IF(I44=0,"",(IF(I44&lt;725,"In Loop Limits",(IF(I44&gt;=725,"Outside Loop Limits")))))))</f>
        <v/>
      </c>
      <c r="I44" s="131" t="str">
        <f>IF(AND($E$14=1,$C$11="SSE (System Sensor)",$B$14&lt;&gt;0),SSE_Device!AD$4,(IF(AND($E$14=1,$C$11="MIAS (Morley-IAS)",$B$14&lt;&gt;0),MIAS_Device!AD$4,(IF(AND($E$14=1,$C$11="HMI (Hon Morley India)",$B$14&lt;&gt;0),HMI_Device!AD$4,(IF(AND($E$14=1,$C$11="Apollo",$B$14&lt;&gt;0),Apollo_Device!AD$4,(IF(AND($E$14=2,$C$11="SSE (System Sensor)",$B$14&lt;&gt;0),SSE_Device!AD$4,(IF(AND($E$14=2,$C$11="MIAS (Morley-IAS)",$B$14&lt;&gt;0),MIAS_Device!AD$4,(IF(AND($E$14=2,$C$11="HMI (Hon Morley India)",$B$14&lt;&gt;0),HMI_Device!AD$4,(IF(AND($E$14=2,$C$11="Apollo",$B$14&lt;&gt;0),Apollo_Device!AD$4,"N/A")))))))))))))))</f>
        <v>N/A</v>
      </c>
    </row>
    <row r="45" spans="1:10" ht="15.75" thickBot="1" x14ac:dyDescent="0.3">
      <c r="A45" s="147" t="s">
        <v>553</v>
      </c>
      <c r="B45" s="145"/>
      <c r="C45" s="145"/>
      <c r="D45" s="145"/>
      <c r="E45" s="145"/>
      <c r="F45" s="145"/>
      <c r="G45" s="145"/>
      <c r="H45" s="145"/>
      <c r="I45" s="146"/>
      <c r="J45" s="81"/>
    </row>
    <row r="46" spans="1:10" s="62" customFormat="1" ht="45" outlineLevel="1" x14ac:dyDescent="0.25">
      <c r="A46" s="130" t="str">
        <f>IF((AND($A$11="MA-8000",$E$14=2)),"Loop 7 (max 750 mA)","N/A")</f>
        <v>N/A</v>
      </c>
      <c r="B46" s="87" t="s">
        <v>538</v>
      </c>
      <c r="C46" s="87" t="s">
        <v>568</v>
      </c>
      <c r="D46" s="87" t="s">
        <v>569</v>
      </c>
      <c r="E46" s="87" t="s">
        <v>536</v>
      </c>
      <c r="F46" s="148"/>
      <c r="G46" s="87" t="s">
        <v>517</v>
      </c>
      <c r="H46" s="87" t="s">
        <v>537</v>
      </c>
      <c r="I46" s="87" t="s">
        <v>519</v>
      </c>
    </row>
    <row r="47" spans="1:10" ht="15.75" outlineLevel="1" thickBot="1" x14ac:dyDescent="0.3">
      <c r="A47" s="127" t="str">
        <f>IF($C$11="SSE (System Sensor)","Go to SSE Devices Tab",(IF($C$11="MIAS (Morley-IAS)","Go to Morley-IAS Devices Tab",(IF($C$11="HMI (Hon Morley India)","Go to HMI Devices Tab",(IF($C$11="Apollo","Go to Apollo Devices Tab","")))))))</f>
        <v>Go to SSE Devices Tab</v>
      </c>
      <c r="B47" s="128" t="str">
        <f>IF(E47="N/A","N/A",(IF((AND(C47&lt;=99,D47&lt;=99)),"In Loop Limits","Outside Loop Limits")))</f>
        <v>In Loop Limits</v>
      </c>
      <c r="C47" s="56">
        <f>IF(AND($E$14=2,$C$11="SSE (System Sensor)",$B$14&lt;&gt;0),SSE_Device!AE$3,(IF(AND($E$14=2,$C$11="MIAS (Morley-IAS)",$B$14&lt;&gt;0),MIAS_Device!AE$3,(IF(AND($E$14=2,$C$11="HMI (Hon Morley India)",$B$14&lt;&gt;0),HMI_Device!AE$3,(IF(AND($E$14=2,$C$11="Apollo",$B$14&lt;&gt;0),Apollo_Device!AE$3,0)))))))</f>
        <v>0</v>
      </c>
      <c r="D47" s="56">
        <f>IF(AND($E$14=2,$C$11="SSE (System Sensor)",$B$14&lt;&gt;0),SSE_Device!AF$3,(IF(AND($E$14=2,$C$11="MIAS (Morley-IAS)",$B$14&lt;&gt;0),MIAS_Device!AF$3,(IF(AND($E$14=2,$C$11="HMI (Hon Morley India)",$B$14&lt;&gt;0),HMI_Device!AF$3,(IF(AND($E$14=2,$C$11="Apollo",$B$14&lt;&gt;0),Apollo_Device!AF$3,0)))))))</f>
        <v>0</v>
      </c>
      <c r="E47" s="56">
        <f>IF(AND($E$14=2,$C$11="SSE (System Sensor)",$B$14&lt;&gt;0),SSE_Device!AF$4,(IF(AND($E$14=2,$C$11="MIAS (Morley-IAS)",$B$14&lt;&gt;0),MIAS_Device!AF$4,(IF(AND($E$14=2,$C$11="HMI (Hon Morley India)",$B$14&lt;&gt;0),HMI_Device!AF$4,(IF(AND($E$14=2,$C$11="Apollo",$B$14&lt;&gt;0),Apollo_Device!AF$4,0)))))))</f>
        <v>0</v>
      </c>
      <c r="F47" s="149"/>
      <c r="G47" s="131" t="str">
        <f>IF(AND($E$14=2,$C$11="SSE (System Sensor)",$B$14&lt;&gt;0),SSE_Device!AG$4,(IF(AND($E$14=2,$C$11="MIAS (Morley-IAS)",$B$14&lt;&gt;0),MIAS_Device!AG$4,(IF(AND($E$14=2,$C$11="HMI (Hon Morley India)",$B$14&lt;&gt;0),HMI_Device!AG$4,(IF(AND($E$14=2,$C$11="Apollo",$B$14&lt;&gt;0),Apollo_Device!AG$4,"N/A")))))))</f>
        <v>N/A</v>
      </c>
      <c r="H47" s="128" t="str">
        <f>IF(I47="N/A","",(IF(I47=0,"",(IF(I47&lt;725,"In Loop Limits",(IF(I47&gt;=725,"Outside Loop Limits")))))))</f>
        <v/>
      </c>
      <c r="I47" s="131" t="str">
        <f>IF(AND($E$14=2,$C$11="SSE (System Sensor)",$B$14&lt;&gt;0),SSE_Device!AH$4,(IF(AND($E$14=2,$C$11="MIAS (Morley-IAS)",$B$14&lt;&gt;0),MIAS_Device!AH$4,(IF(AND($E$14=2,$C$11="HMI (Hon Morley India)",$B$14&lt;&gt;0),HMI_Device!AH$4,(IF(AND($E$14=2,$C$11="Apollo",$B$14&lt;&gt;0),Apollo_Device!AH$4,"N/A")))))))</f>
        <v>N/A</v>
      </c>
    </row>
    <row r="48" spans="1:10" ht="15.75" outlineLevel="1" thickBot="1" x14ac:dyDescent="0.3">
      <c r="A48" s="144"/>
      <c r="B48" s="145"/>
      <c r="C48" s="145"/>
      <c r="D48" s="145"/>
      <c r="E48" s="145"/>
      <c r="F48" s="145"/>
      <c r="G48" s="145"/>
      <c r="H48" s="145"/>
      <c r="I48" s="146"/>
      <c r="J48" s="81"/>
    </row>
    <row r="49" spans="1:10" s="62" customFormat="1" ht="45" outlineLevel="1" x14ac:dyDescent="0.25">
      <c r="A49" s="130" t="str">
        <f>IF((AND($A$11="MA-8000",$E$14=2)),"Loop 8 (max 750 mA)","N/A")</f>
        <v>N/A</v>
      </c>
      <c r="B49" s="87" t="s">
        <v>538</v>
      </c>
      <c r="C49" s="87" t="s">
        <v>568</v>
      </c>
      <c r="D49" s="87" t="s">
        <v>569</v>
      </c>
      <c r="E49" s="87" t="s">
        <v>536</v>
      </c>
      <c r="F49" s="148"/>
      <c r="G49" s="87" t="s">
        <v>517</v>
      </c>
      <c r="H49" s="87" t="s">
        <v>537</v>
      </c>
      <c r="I49" s="87" t="s">
        <v>519</v>
      </c>
    </row>
    <row r="50" spans="1:10" ht="15.75" outlineLevel="1" thickBot="1" x14ac:dyDescent="0.3">
      <c r="A50" s="127" t="str">
        <f>IF($C$11="SSE (System Sensor)","Go to SSE Devices Tab",(IF($C$11="MIAS (Morley-IAS)","Go to Morley-IAS Devices Tab",(IF($C$11="HMI (Hon Morley India)","Go to HMI Devices Tab",(IF($C$11="Apollo","Go to Apollo Devices Tab","")))))))</f>
        <v>Go to SSE Devices Tab</v>
      </c>
      <c r="B50" s="128" t="str">
        <f>IF(E50="N/A","N/A",(IF((AND(C50&lt;=99,D50&lt;=99)),"In Loop Limits","Outside Loop Limits")))</f>
        <v>In Loop Limits</v>
      </c>
      <c r="C50" s="56">
        <f>IF(AND($E$14=2,$C$11="SSE (System Sensor)",$B$14&lt;&gt;0),SSE_Device!AI$3,(IF(AND($E$14=2,$C$11="MIAS (Morley-IAS)",$B$14&lt;&gt;0),MIAS_Device!AI$3,(IF(AND($E$14=2,$C$11="HMI (Hon Morley India)",$B$14&lt;&gt;0),HMI_Device!AI$3,(IF(AND($E$14=2,$C$11="Apollo",$B$14&lt;&gt;0),Apollo_Device!AI$3,0)))))))</f>
        <v>0</v>
      </c>
      <c r="D50" s="56">
        <f>IF(AND($E$14=2,$C$11="SSE (System Sensor)",$B$14&lt;&gt;0),SSE_Device!AJ$3,(IF(AND($E$14=2,$C$11="MIAS (Morley-IAS)",$B$14&lt;&gt;0),MIAS_Device!AJ$3,(IF(AND($E$14=2,$C$11="HMI (Hon Morley India)",$B$14&lt;&gt;0),HMI_Device!AJ$3,(IF(AND($E$14=2,$C$11="Apollo",$B$14&lt;&gt;0),Apollo_Device!AJ$3,0)))))))</f>
        <v>0</v>
      </c>
      <c r="E50" s="56">
        <f>IF(AND($E$14=2,$C$11="SSE (System Sensor)",$B$14&lt;&gt;0),SSE_Device!AJ$4,(IF(AND($E$14=2,$C$11="MIAS (Morley-IAS)",$B$14&lt;&gt;0),MIAS_Device!AJ$4,(IF(AND($E$14=2,$C$11="HMI (Hon Morley India)",$B$14&lt;&gt;0),HMI_Device!AJ$4,(IF(AND($E$14=2,$C$11="Apollo",$B$14&lt;&gt;0),Apollo_Device!AJ$4,0)))))))</f>
        <v>0</v>
      </c>
      <c r="F50" s="149"/>
      <c r="G50" s="131" t="str">
        <f>IF(AND($E$14=2,$C$11="SSE (System Sensor)",$B$14&lt;&gt;0),SSE_Device!AK$4,(IF(AND($E$14=2,$C$11="MIAS (Morley-IAS)",$B$14&lt;&gt;0),MIAS_Device!AK$4,(IF(AND($E$14=2,$C$11="HMI (Hon Morley India)",$B$14&lt;&gt;0),HMI_Device!AK$4,(IF(AND($E$14=2,$C$11="Apollo",$B$14&lt;&gt;0),Apollo_Device!AK$4,"N/A")))))))</f>
        <v>N/A</v>
      </c>
      <c r="H50" s="128" t="str">
        <f>IF(I50="N/A","",(IF(I50=0,"",(IF(I50&lt;725,"In Loop Limits",(IF(I50&gt;=725,"Outside Loop Limits")))))))</f>
        <v/>
      </c>
      <c r="I50" s="131" t="str">
        <f>IF(AND($E$14=2,$C$11="SSE (System Sensor)",$B$14&lt;&gt;0),SSE_Device!AL$4,(IF(AND($E$14=2,$C$11="MIAS (Morley-IAS)",$B$14&lt;&gt;0),MIAS_Device!AL$4,(IF(AND($E$14=2,$C$11="HMI (Hon Morley India)",$B$14&lt;&gt;0),HMI_Device!AL$4,(IF(AND($E$14=2,$C$11="Apollo",$B$14&lt;&gt;0),Apollo_Device!AL$4,"N/A")))))))</f>
        <v>N/A</v>
      </c>
    </row>
    <row r="51" spans="1:10" ht="15.75" thickBot="1" x14ac:dyDescent="0.3">
      <c r="A51" s="147" t="s">
        <v>558</v>
      </c>
      <c r="B51" s="145"/>
      <c r="C51" s="145"/>
      <c r="D51" s="145"/>
      <c r="E51" s="145"/>
      <c r="F51" s="145"/>
      <c r="G51" s="145"/>
      <c r="H51" s="145"/>
      <c r="I51" s="146"/>
      <c r="J51" s="81"/>
    </row>
    <row r="52" spans="1:10" ht="15.75" thickBot="1" x14ac:dyDescent="0.3"/>
    <row r="53" spans="1:10" ht="45.75" thickBot="1" x14ac:dyDescent="0.3">
      <c r="G53" s="75" t="s">
        <v>517</v>
      </c>
      <c r="H53" s="76" t="s">
        <v>540</v>
      </c>
      <c r="I53" s="114" t="s">
        <v>519</v>
      </c>
    </row>
    <row r="54" spans="1:10" ht="15.75" thickBot="1" x14ac:dyDescent="0.3">
      <c r="A54" s="59" t="s">
        <v>539</v>
      </c>
      <c r="B54" s="113"/>
      <c r="C54" s="113"/>
      <c r="D54" s="113"/>
      <c r="E54" s="113"/>
      <c r="F54" s="113"/>
      <c r="G54" s="115">
        <f>IF($A$11="MA-1000",SUM(G11+G23+G29),IF($A$11="MA-2000",SUM(G11+G23+G29+G32),IF(AND(A11="MA-8000",$E$14=0),SUM(G11+G23+G29+G32+G35+G38),IF(AND(A11="MA-8000",$E$14=1),SUM(G11+G14+G23+G29+G32+G35+G38+G41+G44),IF(AND(A11="MA-8000",$E$14=2),SUM(G11+G14+G23+G29+G32+G35+G38+G41+G44+G47+G50),0)))))</f>
        <v>99.399999999999991</v>
      </c>
      <c r="H54" s="116" t="str">
        <f>IF(AND($A$11="MA-1000",I54&lt;2300),"In PSU Limits",(IF(AND($A$11="MA-2000",I54&lt;4800),"In PSU Limits",(IF(AND($A$11="MA-8000",I54&lt;4800),"In PSU Limits","Outside PSU Limits")))))</f>
        <v>In PSU Limits</v>
      </c>
      <c r="I54" s="132">
        <f>IF($A$11="MA-1000",SUM(I11+I23+I29),IF($A$11="MA-2000",SUM(I11+I23+I29+I32),IF(AND($A$11="MA-8000",$E$14=0),SUM(I11+I23+I29+I32+I35+I38),IF(AND($A$11="MA-8000",$E$14=1),SUM(I11+I14+I23+I29+I32+I35+I38+I41+I44),IF(AND($A$11="MA-8000",$E$14=2),SUM(I11+I14+I23+I29+I32+I35+I38+I41+I44+I47+I50),0)))))</f>
        <v>338.1</v>
      </c>
    </row>
    <row r="55" spans="1:10" ht="15.75" customHeight="1" thickBot="1" x14ac:dyDescent="0.3">
      <c r="A55" s="144"/>
      <c r="B55" s="145"/>
      <c r="C55" s="145"/>
      <c r="D55" s="145"/>
      <c r="E55" s="145"/>
      <c r="F55" s="145"/>
      <c r="G55" s="145"/>
      <c r="H55" s="145"/>
      <c r="I55" s="146"/>
      <c r="J55" s="81"/>
    </row>
    <row r="56" spans="1:10" x14ac:dyDescent="0.25">
      <c r="A56" s="120" t="s">
        <v>541</v>
      </c>
      <c r="B56" s="121"/>
      <c r="C56" s="121"/>
      <c r="D56" s="121"/>
      <c r="E56" s="121"/>
      <c r="F56" s="122">
        <v>24</v>
      </c>
      <c r="G56" s="261">
        <f>ROUNDUP((F56*G54)/1000,2)</f>
        <v>2.3899999999999997</v>
      </c>
      <c r="H56" s="262"/>
      <c r="I56" s="263"/>
    </row>
    <row r="57" spans="1:10" x14ac:dyDescent="0.25">
      <c r="A57" s="5" t="s">
        <v>542</v>
      </c>
      <c r="B57" s="102"/>
      <c r="C57" s="102"/>
      <c r="D57" s="102"/>
      <c r="E57" s="102"/>
      <c r="F57" s="117">
        <v>0.5</v>
      </c>
      <c r="G57" s="264">
        <f>ROUNDUP((F57*I54)/1000,2)</f>
        <v>0.17</v>
      </c>
      <c r="H57" s="265"/>
      <c r="I57" s="266"/>
    </row>
    <row r="58" spans="1:10" x14ac:dyDescent="0.25">
      <c r="A58" s="5" t="s">
        <v>550</v>
      </c>
      <c r="B58" s="102"/>
      <c r="C58" s="102"/>
      <c r="D58" s="102"/>
      <c r="E58" s="102"/>
      <c r="F58" s="118"/>
      <c r="G58" s="264">
        <f>G56+G57</f>
        <v>2.5599999999999996</v>
      </c>
      <c r="H58" s="265"/>
      <c r="I58" s="266"/>
    </row>
    <row r="59" spans="1:10" x14ac:dyDescent="0.25">
      <c r="A59" s="5" t="s">
        <v>543</v>
      </c>
      <c r="B59" s="102"/>
      <c r="C59" s="102"/>
      <c r="D59" s="102"/>
      <c r="E59" s="102"/>
      <c r="F59" s="119">
        <v>0.25</v>
      </c>
      <c r="G59" s="264">
        <f>F59*G58</f>
        <v>0.6399999999999999</v>
      </c>
      <c r="H59" s="265"/>
      <c r="I59" s="266"/>
    </row>
    <row r="60" spans="1:10" ht="15.75" thickBot="1" x14ac:dyDescent="0.3">
      <c r="A60" s="123" t="s">
        <v>548</v>
      </c>
      <c r="B60" s="124"/>
      <c r="C60" s="124"/>
      <c r="D60" s="124"/>
      <c r="E60" s="124"/>
      <c r="F60" s="125" t="str">
        <f>IF(AND($A$11="MA-1000",G60&lt;12),"In Battery Limits",(IF(AND($A$11="MA-2000",G60&lt;17),"In Battery Limits",(IF(AND($A$11="MA-8000",G60&lt;36),"In Battery Limits","Outside Battery Limits")))))</f>
        <v>In Battery Limits</v>
      </c>
      <c r="G60" s="244">
        <f>ROUNDUP(SUM(G58+G59),0)</f>
        <v>4</v>
      </c>
      <c r="H60" s="245"/>
      <c r="I60" s="246"/>
    </row>
    <row r="61" spans="1:10" ht="15.75" customHeight="1" thickBot="1" x14ac:dyDescent="0.3">
      <c r="A61" s="144"/>
      <c r="B61" s="145"/>
      <c r="C61" s="145"/>
      <c r="D61" s="145"/>
      <c r="E61" s="145"/>
      <c r="F61" s="145"/>
      <c r="G61" s="145"/>
      <c r="H61" s="145"/>
      <c r="I61" s="146"/>
      <c r="J61" s="81"/>
    </row>
    <row r="62" spans="1:10" ht="29.25" thickBot="1" x14ac:dyDescent="0.3">
      <c r="A62" s="154" t="s">
        <v>556</v>
      </c>
      <c r="B62" s="155"/>
      <c r="C62" s="155"/>
      <c r="D62" s="155"/>
      <c r="E62" s="155"/>
      <c r="F62" s="155"/>
      <c r="G62" s="247" t="str">
        <f>IF(AND($A$11="MA-1000",$G$60&lt;7),"7",(IF(AND($A$11="MA-1000",$G$60&gt;=7),"12",(IF(AND($A$11="MA-2000",$G$60&lt;18),"18",(IF(AND($A$11="MA-8000",$G$60&lt;17),"17",(IF(AND($A$11="MA-8000",$G$60&lt;=38),"38","Outside Battery Limits")))))))))</f>
        <v>7</v>
      </c>
      <c r="H62" s="247"/>
      <c r="I62" s="248"/>
    </row>
  </sheetData>
  <sheetProtection algorithmName="SHA-512" hashValue="y/YsP1LxG8TnEB9ItccLrHNr7/1qVFRIfFXx7KroO/i74DwMhGdEYOdZlbxdKMGT5KomixitWE1SJrvn10zFwQ==" saltValue="XlUpjjB/vliodehffQk9cA==" spinCount="100000" sheet="1" objects="1" scenarios="1" formatRows="0"/>
  <protectedRanges>
    <protectedRange sqref="E18 E19:E22 G19:G22 I19:I22" name="Additioanl Load"/>
    <protectedRange sqref="B9 A11 C11 E14" name="Panel Main Setup"/>
    <protectedRange sqref="B2:D7 G2:I7" name="Header"/>
    <protectedRange sqref="F56:F57 F59" name="Standby Alarm"/>
  </protectedRanges>
  <mergeCells count="20">
    <mergeCell ref="C10:D10"/>
    <mergeCell ref="B2:D2"/>
    <mergeCell ref="B3:D6"/>
    <mergeCell ref="B7:D7"/>
    <mergeCell ref="G2:I2"/>
    <mergeCell ref="G3:I6"/>
    <mergeCell ref="G7:I7"/>
    <mergeCell ref="G60:I60"/>
    <mergeCell ref="G62:I62"/>
    <mergeCell ref="C11:D11"/>
    <mergeCell ref="C14:D14"/>
    <mergeCell ref="C18:D18"/>
    <mergeCell ref="C19:D19"/>
    <mergeCell ref="C20:D20"/>
    <mergeCell ref="C21:D21"/>
    <mergeCell ref="C22:D22"/>
    <mergeCell ref="G56:I56"/>
    <mergeCell ref="G57:I57"/>
    <mergeCell ref="G58:I58"/>
    <mergeCell ref="G59:I59"/>
  </mergeCells>
  <conditionalFormatting sqref="A29">
    <cfRule type="cellIs" dxfId="90" priority="64" operator="equal">
      <formula>"Go to SSE Devices Tab"</formula>
    </cfRule>
    <cfRule type="cellIs" dxfId="89" priority="65" operator="equal">
      <formula>"Go to Morley-IAS Devices Tab"</formula>
    </cfRule>
    <cfRule type="cellIs" dxfId="88" priority="66" operator="equal">
      <formula>"Go to HMI Devices Tab"</formula>
    </cfRule>
    <cfRule type="cellIs" dxfId="87" priority="67" operator="equal">
      <formula>"Go to Apollo Devices Tab"</formula>
    </cfRule>
  </conditionalFormatting>
  <conditionalFormatting sqref="A32">
    <cfRule type="cellIs" dxfId="86" priority="60" operator="equal">
      <formula>"Go to SSE Devices Tab"</formula>
    </cfRule>
    <cfRule type="cellIs" dxfId="85" priority="61" operator="equal">
      <formula>"Go to Morley-IAS Devices Tab"</formula>
    </cfRule>
    <cfRule type="cellIs" dxfId="84" priority="62" operator="equal">
      <formula>"Go to HMI Devices Tab"</formula>
    </cfRule>
    <cfRule type="cellIs" dxfId="83" priority="63" operator="equal">
      <formula>"Go to Apollo Devices Tab"</formula>
    </cfRule>
  </conditionalFormatting>
  <conditionalFormatting sqref="A35">
    <cfRule type="cellIs" dxfId="82" priority="56" operator="equal">
      <formula>"Go to SSE Devices Tab"</formula>
    </cfRule>
    <cfRule type="cellIs" dxfId="81" priority="57" operator="equal">
      <formula>"Go to Morley-IAS Devices Tab"</formula>
    </cfRule>
    <cfRule type="cellIs" dxfId="80" priority="58" operator="equal">
      <formula>"Go to HMI Devices Tab"</formula>
    </cfRule>
    <cfRule type="cellIs" dxfId="79" priority="59" operator="equal">
      <formula>"Go to Apollo Devices Tab"</formula>
    </cfRule>
  </conditionalFormatting>
  <conditionalFormatting sqref="A38">
    <cfRule type="cellIs" dxfId="78" priority="52" operator="equal">
      <formula>"Go to SSE Devices Tab"</formula>
    </cfRule>
    <cfRule type="cellIs" dxfId="77" priority="53" operator="equal">
      <formula>"Go to Morley-IAS Devices Tab"</formula>
    </cfRule>
    <cfRule type="cellIs" dxfId="76" priority="54" operator="equal">
      <formula>"Go to HMI Devices Tab"</formula>
    </cfRule>
    <cfRule type="cellIs" dxfId="75" priority="55" operator="equal">
      <formula>"Go to Apollo Devices Tab"</formula>
    </cfRule>
  </conditionalFormatting>
  <conditionalFormatting sqref="A41">
    <cfRule type="cellIs" dxfId="74" priority="48" operator="equal">
      <formula>"Go to SSE Devices Tab"</formula>
    </cfRule>
    <cfRule type="cellIs" dxfId="73" priority="49" operator="equal">
      <formula>"Go to Morley-IAS Devices Tab"</formula>
    </cfRule>
    <cfRule type="cellIs" dxfId="72" priority="50" operator="equal">
      <formula>"Go to HMI Devices Tab"</formula>
    </cfRule>
    <cfRule type="cellIs" dxfId="71" priority="51" operator="equal">
      <formula>"Go to Apollo Devices Tab"</formula>
    </cfRule>
  </conditionalFormatting>
  <conditionalFormatting sqref="A44">
    <cfRule type="cellIs" dxfId="70" priority="44" operator="equal">
      <formula>"Go to SSE Devices Tab"</formula>
    </cfRule>
    <cfRule type="cellIs" dxfId="69" priority="45" operator="equal">
      <formula>"Go to Morley-IAS Devices Tab"</formula>
    </cfRule>
    <cfRule type="cellIs" dxfId="68" priority="46" operator="equal">
      <formula>"Go to HMI Devices Tab"</formula>
    </cfRule>
    <cfRule type="cellIs" dxfId="67" priority="47" operator="equal">
      <formula>"Go to Apollo Devices Tab"</formula>
    </cfRule>
  </conditionalFormatting>
  <conditionalFormatting sqref="A47">
    <cfRule type="cellIs" dxfId="66" priority="40" operator="equal">
      <formula>"Go to SSE Devices Tab"</formula>
    </cfRule>
    <cfRule type="cellIs" dxfId="65" priority="41" operator="equal">
      <formula>"Go to Morley-IAS Devices Tab"</formula>
    </cfRule>
    <cfRule type="cellIs" dxfId="64" priority="42" operator="equal">
      <formula>"Go to HMI Devices Tab"</formula>
    </cfRule>
    <cfRule type="cellIs" dxfId="63" priority="43" operator="equal">
      <formula>"Go to Apollo Devices Tab"</formula>
    </cfRule>
  </conditionalFormatting>
  <conditionalFormatting sqref="A50">
    <cfRule type="cellIs" dxfId="62" priority="36" operator="equal">
      <formula>"Go to SSE Devices Tab"</formula>
    </cfRule>
    <cfRule type="cellIs" dxfId="61" priority="37" operator="equal">
      <formula>"Go to Morley-IAS Devices Tab"</formula>
    </cfRule>
    <cfRule type="cellIs" dxfId="60" priority="38" operator="equal">
      <formula>"Go to HMI Devices Tab"</formula>
    </cfRule>
    <cfRule type="cellIs" dxfId="59" priority="39" operator="equal">
      <formula>"Go to Apollo Devices Tab"</formula>
    </cfRule>
  </conditionalFormatting>
  <conditionalFormatting sqref="B29">
    <cfRule type="cellIs" dxfId="58" priority="132" operator="equal">
      <formula>"Outside Loop Limits"</formula>
    </cfRule>
    <cfRule type="cellIs" dxfId="57" priority="133" operator="equal">
      <formula>"In Loop Limits"</formula>
    </cfRule>
  </conditionalFormatting>
  <conditionalFormatting sqref="B32">
    <cfRule type="cellIs" dxfId="56" priority="26" operator="equal">
      <formula>"Outside Loop Limits"</formula>
    </cfRule>
    <cfRule type="cellIs" dxfId="55" priority="27" operator="equal">
      <formula>"In Loop Limits"</formula>
    </cfRule>
  </conditionalFormatting>
  <conditionalFormatting sqref="B35">
    <cfRule type="cellIs" dxfId="54" priority="24" operator="equal">
      <formula>"Outside Loop Limits"</formula>
    </cfRule>
    <cfRule type="cellIs" dxfId="53" priority="25" operator="equal">
      <formula>"In Loop Limits"</formula>
    </cfRule>
  </conditionalFormatting>
  <conditionalFormatting sqref="B38">
    <cfRule type="cellIs" dxfId="52" priority="22" operator="equal">
      <formula>"Outside Loop Limits"</formula>
    </cfRule>
    <cfRule type="cellIs" dxfId="51" priority="23" operator="equal">
      <formula>"In Loop Limits"</formula>
    </cfRule>
  </conditionalFormatting>
  <conditionalFormatting sqref="B41">
    <cfRule type="cellIs" dxfId="50" priority="20" operator="equal">
      <formula>"Outside Loop Limits"</formula>
    </cfRule>
    <cfRule type="cellIs" dxfId="49" priority="21" operator="equal">
      <formula>"In Loop Limits"</formula>
    </cfRule>
  </conditionalFormatting>
  <conditionalFormatting sqref="B44">
    <cfRule type="cellIs" dxfId="48" priority="16" operator="equal">
      <formula>"Outside Loop Limits"</formula>
    </cfRule>
    <cfRule type="cellIs" dxfId="47" priority="17" operator="equal">
      <formula>"In Loop Limits"</formula>
    </cfRule>
  </conditionalFormatting>
  <conditionalFormatting sqref="B47">
    <cfRule type="cellIs" dxfId="46" priority="14" operator="equal">
      <formula>"Outside Loop Limits"</formula>
    </cfRule>
    <cfRule type="cellIs" dxfId="45" priority="15" operator="equal">
      <formula>"In Loop Limits"</formula>
    </cfRule>
  </conditionalFormatting>
  <conditionalFormatting sqref="B50">
    <cfRule type="cellIs" dxfId="44" priority="12" operator="equal">
      <formula>"Outside Loop Limits"</formula>
    </cfRule>
    <cfRule type="cellIs" dxfId="43" priority="13" operator="equal">
      <formula>"In Loop Limits"</formula>
    </cfRule>
  </conditionalFormatting>
  <conditionalFormatting sqref="B23:C24">
    <cfRule type="cellIs" dxfId="42" priority="136" operator="equal">
      <formula>"Outside Output Limits"</formula>
    </cfRule>
    <cfRule type="cellIs" dxfId="41" priority="137" operator="equal">
      <formula>"In the Output Limits"</formula>
    </cfRule>
  </conditionalFormatting>
  <conditionalFormatting sqref="C29:D29 C32:D32 C35:D35 C38:D38 C41:D41 C44:D44 C47:D47 C50:D50">
    <cfRule type="cellIs" dxfId="40" priority="11" operator="greaterThan">
      <formula>99.1</formula>
    </cfRule>
  </conditionalFormatting>
  <conditionalFormatting sqref="E19:E22">
    <cfRule type="cellIs" dxfId="39" priority="9" operator="equal">
      <formula>"Yes"</formula>
    </cfRule>
    <cfRule type="cellIs" dxfId="38" priority="10" operator="equal">
      <formula>"No"</formula>
    </cfRule>
  </conditionalFormatting>
  <conditionalFormatting sqref="F60">
    <cfRule type="cellIs" dxfId="37" priority="70" operator="equal">
      <formula>"Outside Battery Limits"</formula>
    </cfRule>
    <cfRule type="cellIs" dxfId="36" priority="71" operator="equal">
      <formula>"In Battery Limits"</formula>
    </cfRule>
  </conditionalFormatting>
  <conditionalFormatting sqref="G19:G22">
    <cfRule type="cellIs" dxfId="35" priority="3" operator="greaterThan">
      <formula>0.001</formula>
    </cfRule>
    <cfRule type="cellIs" dxfId="34" priority="4" operator="equal">
      <formula>0</formula>
    </cfRule>
  </conditionalFormatting>
  <conditionalFormatting sqref="G62">
    <cfRule type="cellIs" dxfId="33" priority="68" operator="equal">
      <formula>"Outside Battery Limits"</formula>
    </cfRule>
    <cfRule type="cellIs" dxfId="32" priority="69" operator="equal">
      <formula>"In Battery Limits"</formula>
    </cfRule>
  </conditionalFormatting>
  <conditionalFormatting sqref="H29">
    <cfRule type="cellIs" dxfId="31" priority="134" operator="equal">
      <formula>"Outside Loop Limits"</formula>
    </cfRule>
    <cfRule type="cellIs" dxfId="30" priority="135" operator="equal">
      <formula>"In Loop Limits"</formula>
    </cfRule>
  </conditionalFormatting>
  <conditionalFormatting sqref="H32">
    <cfRule type="cellIs" dxfId="29" priority="130" operator="equal">
      <formula>"Outside Loop Limits"</formula>
    </cfRule>
    <cfRule type="cellIs" dxfId="28" priority="131" operator="equal">
      <formula>"In Loop Limits"</formula>
    </cfRule>
  </conditionalFormatting>
  <conditionalFormatting sqref="H35">
    <cfRule type="cellIs" dxfId="27" priority="98" operator="equal">
      <formula>"Outside Loop Limits"</formula>
    </cfRule>
    <cfRule type="cellIs" dxfId="26" priority="99" operator="equal">
      <formula>"In Loop Limits"</formula>
    </cfRule>
  </conditionalFormatting>
  <conditionalFormatting sqref="H38">
    <cfRule type="cellIs" dxfId="25" priority="94" operator="equal">
      <formula>"Outside Loop Limits"</formula>
    </cfRule>
    <cfRule type="cellIs" dxfId="24" priority="95" operator="equal">
      <formula>"In Loop Limits"</formula>
    </cfRule>
  </conditionalFormatting>
  <conditionalFormatting sqref="H41">
    <cfRule type="cellIs" dxfId="23" priority="86" operator="equal">
      <formula>"Outside Loop Limits"</formula>
    </cfRule>
    <cfRule type="cellIs" dxfId="22" priority="87" operator="equal">
      <formula>"In Loop Limits"</formula>
    </cfRule>
  </conditionalFormatting>
  <conditionalFormatting sqref="H44">
    <cfRule type="cellIs" dxfId="21" priority="82" operator="equal">
      <formula>"Outside Loop Limits"</formula>
    </cfRule>
    <cfRule type="cellIs" dxfId="20" priority="83" operator="equal">
      <formula>"In Loop Limits"</formula>
    </cfRule>
  </conditionalFormatting>
  <conditionalFormatting sqref="H47">
    <cfRule type="cellIs" dxfId="19" priority="78" operator="equal">
      <formula>"Outside Loop Limits"</formula>
    </cfRule>
    <cfRule type="cellIs" dxfId="18" priority="79" operator="equal">
      <formula>"In Loop Limits"</formula>
    </cfRule>
  </conditionalFormatting>
  <conditionalFormatting sqref="H50">
    <cfRule type="cellIs" dxfId="17" priority="74" operator="equal">
      <formula>"Outside Loop Limits"</formula>
    </cfRule>
    <cfRule type="cellIs" dxfId="16" priority="75" operator="equal">
      <formula>"In Loop Limits"</formula>
    </cfRule>
  </conditionalFormatting>
  <conditionalFormatting sqref="H54">
    <cfRule type="cellIs" dxfId="15" priority="72" operator="equal">
      <formula>"Outside PSU Limits"</formula>
    </cfRule>
    <cfRule type="cellIs" dxfId="14" priority="73" operator="equal">
      <formula>"In PSU Limits"</formula>
    </cfRule>
  </conditionalFormatting>
  <conditionalFormatting sqref="I19:I22">
    <cfRule type="cellIs" dxfId="13" priority="1" operator="greaterThan">
      <formula>0.001</formula>
    </cfRule>
    <cfRule type="cellIs" dxfId="12" priority="2" operator="equal">
      <formula>0</formula>
    </cfRule>
  </conditionalFormatting>
  <conditionalFormatting sqref="I26">
    <cfRule type="containsText" dxfId="11" priority="140" operator="containsText" text="Maximum number of loops for MA-2000 exceeded">
      <formula>NOT(ISERROR(SEARCH("Maximum number of loops for MA-2000 exceeded",I26)))</formula>
    </cfRule>
  </conditionalFormatting>
  <pageMargins left="0.7" right="0.7" top="0.75" bottom="0.75" header="0.3" footer="0.3"/>
  <pageSetup orientation="portrait" r:id="rId1"/>
  <customProperties>
    <customPr name="_pios_id" r:id="rId2"/>
  </customProperties>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53782800-706E-4637-A3A9-339FA1C5ABAD}">
          <x14:formula1>
            <xm:f>Data_Lists!$A$2:$A$6</xm:f>
          </x14:formula1>
          <xm:sqref>C11</xm:sqref>
        </x14:dataValidation>
        <x14:dataValidation type="list" allowBlank="1" showInputMessage="1" showErrorMessage="1" xr:uid="{07068095-EB84-46CB-B51D-CC440845F101}">
          <x14:formula1>
            <xm:f>Data_Lists!$J$3:$J$5</xm:f>
          </x14:formula1>
          <xm:sqref>E14:E16 E25</xm:sqref>
        </x14:dataValidation>
        <x14:dataValidation type="list" allowBlank="1" showInputMessage="1" showErrorMessage="1" xr:uid="{0E6951FF-6365-4076-9E00-07FBCDDB794F}">
          <x14:formula1>
            <xm:f>Data_Lists!$H$2:$H$66</xm:f>
          </x14:formula1>
          <xm:sqref>B9</xm:sqref>
        </x14:dataValidation>
        <x14:dataValidation type="list" allowBlank="1" showInputMessage="1" showErrorMessage="1" xr:uid="{BCD504EA-0C88-4E81-B9F6-44A866EC2DD7}">
          <x14:formula1>
            <xm:f>Data_Lists!$K$3:$K$6</xm:f>
          </x14:formula1>
          <xm:sqref>F56</xm:sqref>
        </x14:dataValidation>
        <x14:dataValidation type="list" allowBlank="1" showInputMessage="1" showErrorMessage="1" xr:uid="{05695AE0-C307-4265-BA5B-D65CBC87C13C}">
          <x14:formula1>
            <xm:f>Data_Lists!$L$3:$L$4</xm:f>
          </x14:formula1>
          <xm:sqref>F57</xm:sqref>
        </x14:dataValidation>
        <x14:dataValidation type="list" allowBlank="1" showInputMessage="1" showErrorMessage="1" xr:uid="{5F920305-C769-4AFD-B8F4-2B488C1D3112}">
          <x14:formula1>
            <xm:f>Data_Lists!$B$3:$B$5</xm:f>
          </x14:formula1>
          <xm:sqref>A11:A12</xm:sqref>
        </x14:dataValidation>
        <x14:dataValidation type="list" allowBlank="1" showInputMessage="1" showErrorMessage="1" xr:uid="{977B5BA1-066C-4232-A2A0-9419404B3F78}">
          <x14:formula1>
            <xm:f>Data_Lists!$N$3:$N$19</xm:f>
          </x14:formula1>
          <xm:sqref>E18</xm:sqref>
        </x14:dataValidation>
        <x14:dataValidation type="list" allowBlank="1" showInputMessage="1" showErrorMessage="1" xr:uid="{6A261C07-AC5F-452D-AE13-E0E515CBA013}">
          <x14:formula1>
            <xm:f>Data_Lists!$M$3:$M$4</xm:f>
          </x14:formula1>
          <xm:sqref>F59</xm:sqref>
        </x14:dataValidation>
        <x14:dataValidation type="list" allowBlank="1" showInputMessage="1" showErrorMessage="1" xr:uid="{D1A81167-1A3F-4D89-84F7-57D12F4AC76E}">
          <x14:formula1>
            <xm:f>Data_Lists!$P$3:$P$4</xm:f>
          </x14:formula1>
          <xm:sqref>E19:E22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CFD6-1E4F-44A1-8D90-6F38D70CC894}">
  <sheetPr>
    <tabColor theme="8"/>
  </sheetPr>
  <dimension ref="A1:AL172"/>
  <sheetViews>
    <sheetView zoomScale="80" zoomScaleNormal="80" workbookViewId="0">
      <pane xSplit="3" ySplit="5" topLeftCell="D6" activePane="bottomRight" state="frozen"/>
      <selection pane="topRight" activeCell="E1" sqref="E1"/>
      <selection pane="bottomLeft" activeCell="A7" sqref="A7"/>
      <selection pane="bottomRight" activeCell="P58" sqref="P58"/>
    </sheetView>
  </sheetViews>
  <sheetFormatPr defaultRowHeight="15" outlineLevelCol="1" x14ac:dyDescent="0.25"/>
  <cols>
    <col min="1" max="1" width="21.140625" style="193" bestFit="1" customWidth="1"/>
    <col min="2" max="2" width="28" style="193" bestFit="1" customWidth="1"/>
    <col min="3" max="3" width="37.28515625" style="193" bestFit="1" customWidth="1"/>
    <col min="4" max="4" width="19.140625" style="194" customWidth="1" outlineLevel="1"/>
    <col min="5" max="6" width="9.140625" style="193" customWidth="1" outlineLevel="1"/>
    <col min="7" max="7" width="12.42578125" style="194" customWidth="1"/>
    <col min="8" max="8" width="11.42578125" style="194" customWidth="1"/>
    <col min="9" max="9" width="10.5703125" style="193" bestFit="1" customWidth="1"/>
    <col min="10" max="10" width="9.85546875" style="193" bestFit="1" customWidth="1"/>
    <col min="11" max="11" width="12.28515625" style="194" customWidth="1"/>
    <col min="12" max="12" width="12.5703125" style="194" customWidth="1"/>
    <col min="13" max="13" width="10.5703125" style="193" bestFit="1" customWidth="1"/>
    <col min="14" max="14" width="9.85546875" style="193" bestFit="1" customWidth="1"/>
    <col min="15" max="15" width="11.42578125" style="194" customWidth="1"/>
    <col min="16" max="16" width="10.42578125" style="194" customWidth="1"/>
    <col min="17" max="17" width="10.5703125" style="193" bestFit="1" customWidth="1"/>
    <col min="18" max="18" width="9.85546875" style="193" bestFit="1" customWidth="1"/>
    <col min="19" max="19" width="11.85546875" style="194" customWidth="1"/>
    <col min="20" max="20" width="12" style="194" customWidth="1"/>
    <col min="21" max="21" width="10.5703125" style="193" bestFit="1" customWidth="1"/>
    <col min="22" max="22" width="9.85546875" style="193" bestFit="1" customWidth="1"/>
    <col min="23" max="23" width="12.85546875" style="194" customWidth="1"/>
    <col min="24" max="24" width="10.42578125" style="194" customWidth="1"/>
    <col min="25" max="25" width="10.5703125" style="193" bestFit="1" customWidth="1"/>
    <col min="26" max="26" width="9.85546875" style="193" bestFit="1" customWidth="1"/>
    <col min="27" max="27" width="12.85546875" style="194" customWidth="1"/>
    <col min="28" max="28" width="13.5703125" style="194" customWidth="1"/>
    <col min="29" max="29" width="10.5703125" style="193" bestFit="1" customWidth="1"/>
    <col min="30" max="30" width="9.85546875" style="193" bestFit="1" customWidth="1"/>
    <col min="31" max="31" width="12.5703125" style="194" customWidth="1"/>
    <col min="32" max="32" width="11" style="194" customWidth="1"/>
    <col min="33" max="33" width="10.5703125" style="193" bestFit="1" customWidth="1"/>
    <col min="34" max="34" width="9.85546875" style="193" bestFit="1" customWidth="1"/>
    <col min="35" max="35" width="11.7109375" style="194" customWidth="1"/>
    <col min="36" max="36" width="11.140625" style="194" customWidth="1"/>
    <col min="37" max="37" width="10.5703125" style="193" bestFit="1" customWidth="1"/>
    <col min="38" max="38" width="9.85546875" style="193" bestFit="1" customWidth="1"/>
    <col min="39" max="16384" width="9.140625" style="193"/>
  </cols>
  <sheetData>
    <row r="1" spans="1:38" s="186" customFormat="1" ht="15.75" thickBot="1" x14ac:dyDescent="0.3">
      <c r="D1" s="187"/>
      <c r="G1" s="288" t="s">
        <v>17</v>
      </c>
      <c r="H1" s="281"/>
      <c r="I1" s="281" t="s">
        <v>535</v>
      </c>
      <c r="J1" s="287"/>
      <c r="K1" s="288" t="s">
        <v>524</v>
      </c>
      <c r="L1" s="281"/>
      <c r="M1" s="281" t="s">
        <v>535</v>
      </c>
      <c r="N1" s="287"/>
      <c r="O1" s="289" t="s">
        <v>525</v>
      </c>
      <c r="P1" s="281"/>
      <c r="Q1" s="281" t="s">
        <v>535</v>
      </c>
      <c r="R1" s="281"/>
      <c r="S1" s="281" t="s">
        <v>526</v>
      </c>
      <c r="T1" s="281"/>
      <c r="U1" s="281" t="s">
        <v>535</v>
      </c>
      <c r="V1" s="281"/>
      <c r="W1" s="281" t="s">
        <v>527</v>
      </c>
      <c r="X1" s="281"/>
      <c r="Y1" s="281" t="s">
        <v>535</v>
      </c>
      <c r="Z1" s="281"/>
      <c r="AA1" s="281" t="s">
        <v>528</v>
      </c>
      <c r="AB1" s="281"/>
      <c r="AC1" s="281" t="s">
        <v>535</v>
      </c>
      <c r="AD1" s="281"/>
      <c r="AE1" s="281" t="s">
        <v>529</v>
      </c>
      <c r="AF1" s="281"/>
      <c r="AG1" s="281" t="s">
        <v>535</v>
      </c>
      <c r="AH1" s="281"/>
      <c r="AI1" s="281" t="s">
        <v>530</v>
      </c>
      <c r="AJ1" s="281"/>
      <c r="AK1" s="281" t="s">
        <v>535</v>
      </c>
      <c r="AL1" s="287"/>
    </row>
    <row r="2" spans="1:38" s="186" customFormat="1" ht="30.75" thickBot="1" x14ac:dyDescent="0.3">
      <c r="D2" s="187"/>
      <c r="G2" s="190" t="s">
        <v>565</v>
      </c>
      <c r="H2" s="191" t="s">
        <v>566</v>
      </c>
      <c r="I2" s="188"/>
      <c r="J2" s="189"/>
      <c r="K2" s="190" t="s">
        <v>565</v>
      </c>
      <c r="L2" s="191" t="s">
        <v>566</v>
      </c>
      <c r="M2" s="188"/>
      <c r="N2" s="189"/>
      <c r="O2" s="192" t="s">
        <v>565</v>
      </c>
      <c r="P2" s="191" t="s">
        <v>566</v>
      </c>
      <c r="Q2" s="188"/>
      <c r="R2" s="188"/>
      <c r="S2" s="190" t="s">
        <v>565</v>
      </c>
      <c r="T2" s="191" t="s">
        <v>566</v>
      </c>
      <c r="U2" s="188"/>
      <c r="V2" s="188"/>
      <c r="W2" s="190" t="s">
        <v>565</v>
      </c>
      <c r="X2" s="191" t="s">
        <v>566</v>
      </c>
      <c r="Y2" s="188"/>
      <c r="Z2" s="188"/>
      <c r="AA2" s="190" t="s">
        <v>565</v>
      </c>
      <c r="AB2" s="191" t="s">
        <v>566</v>
      </c>
      <c r="AC2" s="188"/>
      <c r="AD2" s="188"/>
      <c r="AE2" s="190" t="s">
        <v>565</v>
      </c>
      <c r="AF2" s="191" t="s">
        <v>566</v>
      </c>
      <c r="AG2" s="188"/>
      <c r="AH2" s="188"/>
      <c r="AI2" s="190" t="s">
        <v>565</v>
      </c>
      <c r="AJ2" s="191" t="s">
        <v>566</v>
      </c>
      <c r="AK2" s="188"/>
      <c r="AL2" s="189"/>
    </row>
    <row r="3" spans="1:38" ht="15.75" thickBot="1" x14ac:dyDescent="0.3">
      <c r="E3" s="282" t="s">
        <v>564</v>
      </c>
      <c r="F3" s="283"/>
      <c r="G3" s="195">
        <f>SUM(G6:G56)+SUM(G132:G133)+SUM(G169)+(IF(H170&gt;0,G170/2,0)+(IF(H171&gt;0,((G171/3)*2),0)+(IF(H172&gt;0,((G172/3)*2)))))</f>
        <v>0</v>
      </c>
      <c r="H3" s="196">
        <f>SUM(G57:G131)+SUM(G134:G168)+SUM(H170:H172)</f>
        <v>0</v>
      </c>
      <c r="I3" s="196"/>
      <c r="J3" s="197"/>
      <c r="K3" s="195">
        <f>SUM(K6:K56)+SUM(K132:K133)+SUM(K169)+(IF(L170&gt;0,K170/2,0)+(IF(L171&gt;0,((K171/3)*2),0)+(IF(L172&gt;0,((K172/3)*2)))))</f>
        <v>0</v>
      </c>
      <c r="L3" s="196">
        <f>SUM(K57:K131)+SUM(K134:K168)+SUM(L170:L172)</f>
        <v>0</v>
      </c>
      <c r="M3" s="196"/>
      <c r="N3" s="197"/>
      <c r="O3" s="195">
        <f>SUM(O6:O56)+SUM(O132:O133)+SUM(O169)+(IF(P170&gt;0,O170/2,0)+(IF(P171&gt;0,((O171/3)*2),0)+(IF(P172&gt;0,((O172/3)*2)))))</f>
        <v>0</v>
      </c>
      <c r="P3" s="196">
        <f>SUM(O57:O131)+SUM(O134:O168)+SUM(P170:P172)</f>
        <v>0</v>
      </c>
      <c r="Q3" s="196"/>
      <c r="R3" s="196"/>
      <c r="S3" s="195">
        <f>SUM(S6:S56)+SUM(S132:S133)+SUM(S169)+(IF(T170&gt;0,S170/2,0)+(IF(T171&gt;0,((S171/3)*2),0)+(IF(T172&gt;0,((S172/3)*2)))))</f>
        <v>0</v>
      </c>
      <c r="T3" s="196">
        <f>SUM(S57:S131)+SUM(S134:S168)+SUM(T170:T172)</f>
        <v>0</v>
      </c>
      <c r="U3" s="196"/>
      <c r="V3" s="196"/>
      <c r="W3" s="195">
        <f>SUM(W6:W56)+SUM(W132:W133)+SUM(W169)+(IF(X170&gt;0,W170/2,0)+(IF(X171&gt;0,((W171/3)*2),0)+(IF(X172&gt;0,((W172/3)*2)))))</f>
        <v>0</v>
      </c>
      <c r="X3" s="196">
        <f>SUM(W57:W131)+SUM(W134:W168)+SUM(X170:X172)</f>
        <v>0</v>
      </c>
      <c r="Y3" s="196"/>
      <c r="Z3" s="196"/>
      <c r="AA3" s="195">
        <f>SUM(AA6:AA56)+SUM(AA132:AA133)+SUM(AA169)+(IF(AB170&gt;0,AA170/2,0)+(IF(AB171&gt;0,((AA171/3)*2),0)+(IF(AB172&gt;0,((AA172/3)*2)))))</f>
        <v>0</v>
      </c>
      <c r="AB3" s="196">
        <f>SUM(AA57:AA131)+SUM(AA134:AA168)+SUM(AB170:AB172)</f>
        <v>0</v>
      </c>
      <c r="AC3" s="196"/>
      <c r="AD3" s="196"/>
      <c r="AE3" s="195">
        <f>SUM(AE6:AE56)+SUM(AE132:AE133)+SUM(AE169)+(IF(AF170&gt;0,AE170/2,0)+(IF(AF171&gt;0,((AE171/3)*2),0)+(IF(AF172&gt;0,((AE172/3)*2)))))</f>
        <v>0</v>
      </c>
      <c r="AF3" s="196">
        <f>SUM(AE57:AE131)+SUM(AE134:AE168)+SUM(AF170:AF172)</f>
        <v>0</v>
      </c>
      <c r="AG3" s="196"/>
      <c r="AH3" s="196"/>
      <c r="AI3" s="195">
        <f>SUM(AI6:AI56)+SUM(AI132:AI133)+SUM(AI169)+(IF(AJ170&gt;0,AI170/2,0)+(IF(AJ171&gt;0,((AI171/3)*2),0)+(IF(AJ172&gt;0,((AI172/3)*2)))))</f>
        <v>0</v>
      </c>
      <c r="AJ3" s="196">
        <f>SUM(AI57:AI131)+SUM(AI134:AI168)+SUM(AJ170:AJ172)</f>
        <v>0</v>
      </c>
      <c r="AK3" s="196"/>
      <c r="AL3" s="197"/>
    </row>
    <row r="4" spans="1:38" ht="15.75" thickBot="1" x14ac:dyDescent="0.3">
      <c r="A4" s="284" t="s">
        <v>255</v>
      </c>
      <c r="B4" s="285"/>
      <c r="C4" s="286"/>
      <c r="E4" s="282" t="s">
        <v>535</v>
      </c>
      <c r="F4" s="283"/>
      <c r="G4" s="198">
        <f>SUM(G6:G172)</f>
        <v>0</v>
      </c>
      <c r="H4" s="199">
        <f>SUM(H6:H172)</f>
        <v>0</v>
      </c>
      <c r="I4" s="199">
        <f>SUM(I6:I172)</f>
        <v>0</v>
      </c>
      <c r="J4" s="200">
        <f>SUM(J95:J131)+SUM(J134:J168)+SUM(J58:J61)+SUM(J68:J72)+(6.5*10)</f>
        <v>65</v>
      </c>
      <c r="K4" s="198">
        <f>SUM(K6:K172)</f>
        <v>0</v>
      </c>
      <c r="L4" s="199">
        <f>SUM(L6:L172)</f>
        <v>0</v>
      </c>
      <c r="M4" s="199">
        <f>SUM(M6:M172)</f>
        <v>0</v>
      </c>
      <c r="N4" s="200">
        <f>SUM(N95:N131)+SUM(N134:N168)+SUM(N58:N61)+SUM(N68:N72)+(6.5*10)</f>
        <v>65</v>
      </c>
      <c r="O4" s="198">
        <f>SUM(O6:O172)</f>
        <v>0</v>
      </c>
      <c r="P4" s="199">
        <f>SUM(P6:P172)</f>
        <v>0</v>
      </c>
      <c r="Q4" s="199">
        <f>SUM(Q6:Q172)</f>
        <v>0</v>
      </c>
      <c r="R4" s="200">
        <f>SUM(R95:R131)+SUM(R134:R168)+SUM(R58:R61)+SUM(R68:R72)+(6.5*10)</f>
        <v>65</v>
      </c>
      <c r="S4" s="198">
        <f>SUM(S6:S172)</f>
        <v>0</v>
      </c>
      <c r="T4" s="199">
        <f>SUM(T6:T172)</f>
        <v>0</v>
      </c>
      <c r="U4" s="199">
        <f>SUM(U6:U172)</f>
        <v>0</v>
      </c>
      <c r="V4" s="200">
        <f>SUM(V95:V131)+SUM(V134:V168)+SUM(V58:V61)+SUM(V68:V72)+(6.5*10)</f>
        <v>65</v>
      </c>
      <c r="W4" s="198">
        <f>SUM(W6:W172)</f>
        <v>0</v>
      </c>
      <c r="X4" s="199">
        <f>SUM(X6:X172)</f>
        <v>0</v>
      </c>
      <c r="Y4" s="199">
        <f>SUM(Y6:Y172)</f>
        <v>0</v>
      </c>
      <c r="Z4" s="200">
        <f>SUM(Z95:Z131)+SUM(Z134:Z168)+SUM(Z58:Z61)+SUM(Z68:Z72)+(6.5*10)</f>
        <v>65</v>
      </c>
      <c r="AA4" s="198">
        <f>SUM(AA6:AA172)</f>
        <v>0</v>
      </c>
      <c r="AB4" s="199">
        <f>SUM(AB6:AB172)</f>
        <v>0</v>
      </c>
      <c r="AC4" s="200">
        <f>SUM(AC6:AC172)</f>
        <v>0</v>
      </c>
      <c r="AD4" s="200">
        <f>SUM(AD95:AD131)+SUM(AD134:AD168)+SUM(AD58:AD61)+SUM(AD68:AD72)+(6.5*10)</f>
        <v>65</v>
      </c>
      <c r="AE4" s="198">
        <f>SUM(AE6:AE172)</f>
        <v>0</v>
      </c>
      <c r="AF4" s="199">
        <f>SUM(AF6:AF172)</f>
        <v>0</v>
      </c>
      <c r="AG4" s="199">
        <f>SUM(AG6:AG172)</f>
        <v>0</v>
      </c>
      <c r="AH4" s="200">
        <f>SUM(AH95:AH131)+SUM(AH134:AH168)+SUM(AH58:AH61)+SUM(AH68:AH72)+(6.5*10)</f>
        <v>65</v>
      </c>
      <c r="AI4" s="198">
        <f>SUM(AI6:AI172)</f>
        <v>0</v>
      </c>
      <c r="AJ4" s="199">
        <f>SUM(AJ6:AJ172)</f>
        <v>0</v>
      </c>
      <c r="AK4" s="199">
        <f>SUM(AK6:AK172)</f>
        <v>0</v>
      </c>
      <c r="AL4" s="200">
        <f>SUM(AL95:AL131)+SUM(AL134:AL168)+SUM(AL58:AL61)+SUM(AL68:AL72)+(6.5*10)</f>
        <v>65</v>
      </c>
    </row>
    <row r="5" spans="1:38" s="208" customFormat="1" ht="30.75" thickBot="1" x14ac:dyDescent="0.3">
      <c r="A5" s="201" t="s">
        <v>18</v>
      </c>
      <c r="B5" s="202" t="s">
        <v>20</v>
      </c>
      <c r="C5" s="202" t="s">
        <v>19</v>
      </c>
      <c r="D5" s="203" t="s">
        <v>256</v>
      </c>
      <c r="E5" s="203" t="s">
        <v>22</v>
      </c>
      <c r="F5" s="204" t="s">
        <v>23</v>
      </c>
      <c r="G5" s="205" t="s">
        <v>534</v>
      </c>
      <c r="H5" s="203" t="s">
        <v>21</v>
      </c>
      <c r="I5" s="203" t="s">
        <v>96</v>
      </c>
      <c r="J5" s="206" t="s">
        <v>567</v>
      </c>
      <c r="K5" s="205" t="s">
        <v>534</v>
      </c>
      <c r="L5" s="203" t="s">
        <v>21</v>
      </c>
      <c r="M5" s="203" t="s">
        <v>96</v>
      </c>
      <c r="N5" s="206" t="s">
        <v>567</v>
      </c>
      <c r="O5" s="207" t="s">
        <v>534</v>
      </c>
      <c r="P5" s="203" t="s">
        <v>21</v>
      </c>
      <c r="Q5" s="203" t="s">
        <v>96</v>
      </c>
      <c r="R5" s="206" t="s">
        <v>567</v>
      </c>
      <c r="S5" s="205" t="s">
        <v>534</v>
      </c>
      <c r="T5" s="203" t="s">
        <v>21</v>
      </c>
      <c r="U5" s="203" t="s">
        <v>96</v>
      </c>
      <c r="V5" s="206" t="s">
        <v>567</v>
      </c>
      <c r="W5" s="205" t="s">
        <v>534</v>
      </c>
      <c r="X5" s="203" t="s">
        <v>21</v>
      </c>
      <c r="Y5" s="203" t="s">
        <v>96</v>
      </c>
      <c r="Z5" s="206" t="s">
        <v>567</v>
      </c>
      <c r="AA5" s="205" t="s">
        <v>534</v>
      </c>
      <c r="AB5" s="203" t="s">
        <v>21</v>
      </c>
      <c r="AC5" s="203" t="s">
        <v>96</v>
      </c>
      <c r="AD5" s="206" t="s">
        <v>567</v>
      </c>
      <c r="AE5" s="205" t="s">
        <v>534</v>
      </c>
      <c r="AF5" s="203" t="s">
        <v>21</v>
      </c>
      <c r="AG5" s="203" t="s">
        <v>96</v>
      </c>
      <c r="AH5" s="206" t="s">
        <v>567</v>
      </c>
      <c r="AI5" s="205" t="s">
        <v>534</v>
      </c>
      <c r="AJ5" s="203" t="s">
        <v>21</v>
      </c>
      <c r="AK5" s="203" t="s">
        <v>96</v>
      </c>
      <c r="AL5" s="206" t="s">
        <v>567</v>
      </c>
    </row>
    <row r="6" spans="1:38" x14ac:dyDescent="0.25">
      <c r="A6" s="209" t="s">
        <v>268</v>
      </c>
      <c r="B6" s="209" t="s">
        <v>24</v>
      </c>
      <c r="C6" s="210" t="s">
        <v>92</v>
      </c>
      <c r="D6" s="211">
        <v>1</v>
      </c>
      <c r="E6" s="185">
        <f>VLOOKUP($C6,Master_Device_DB!$C:$E,2,0)</f>
        <v>0.3</v>
      </c>
      <c r="F6" s="212">
        <f>VLOOKUP($C6,Master_Device_DB!$C:$E,3,0)</f>
        <v>6.5</v>
      </c>
      <c r="G6" s="213">
        <f t="shared" ref="G6:G12" si="0">$D6*H6</f>
        <v>0</v>
      </c>
      <c r="H6" s="214"/>
      <c r="I6" s="209">
        <f>H6*$E6</f>
        <v>0</v>
      </c>
      <c r="J6" s="215">
        <f>H6*$F6</f>
        <v>0</v>
      </c>
      <c r="K6" s="213">
        <f t="shared" ref="K6:K37" si="1">$D6*L6</f>
        <v>0</v>
      </c>
      <c r="L6" s="214"/>
      <c r="M6" s="209">
        <f>L6*$E6</f>
        <v>0</v>
      </c>
      <c r="N6" s="215">
        <f>L6*$F6</f>
        <v>0</v>
      </c>
      <c r="O6" s="216">
        <f t="shared" ref="O6:O37" si="2">$D6*P6</f>
        <v>0</v>
      </c>
      <c r="P6" s="214"/>
      <c r="Q6" s="209">
        <f>P6*$E6</f>
        <v>0</v>
      </c>
      <c r="R6" s="215">
        <f>P6*$F6</f>
        <v>0</v>
      </c>
      <c r="S6" s="213">
        <f t="shared" ref="S6:S37" si="3">$D6*T6</f>
        <v>0</v>
      </c>
      <c r="T6" s="214"/>
      <c r="U6" s="209">
        <f>T6*$E6</f>
        <v>0</v>
      </c>
      <c r="V6" s="215">
        <f>T6*$F6</f>
        <v>0</v>
      </c>
      <c r="W6" s="213">
        <f t="shared" ref="W6:W37" si="4">$D6*X6</f>
        <v>0</v>
      </c>
      <c r="X6" s="214"/>
      <c r="Y6" s="209">
        <f>X6*$E6</f>
        <v>0</v>
      </c>
      <c r="Z6" s="215">
        <f>X6*$F6</f>
        <v>0</v>
      </c>
      <c r="AA6" s="213">
        <f t="shared" ref="AA6:AA37" si="5">$D6*AB6</f>
        <v>0</v>
      </c>
      <c r="AB6" s="214"/>
      <c r="AC6" s="209">
        <f>AB6*$E6</f>
        <v>0</v>
      </c>
      <c r="AD6" s="215">
        <f>AB6*$F6</f>
        <v>0</v>
      </c>
      <c r="AE6" s="213">
        <f t="shared" ref="AE6:AE37" si="6">$D6*AF6</f>
        <v>0</v>
      </c>
      <c r="AF6" s="214"/>
      <c r="AG6" s="209">
        <f>AF6*$E6</f>
        <v>0</v>
      </c>
      <c r="AH6" s="215">
        <f>AF6*$F6</f>
        <v>0</v>
      </c>
      <c r="AI6" s="213">
        <f t="shared" ref="AI6:AI37" si="7">$D6*AJ6</f>
        <v>0</v>
      </c>
      <c r="AJ6" s="214"/>
      <c r="AK6" s="209">
        <f>AJ6*$E6</f>
        <v>0</v>
      </c>
      <c r="AL6" s="215">
        <f>AJ6*$F6</f>
        <v>0</v>
      </c>
    </row>
    <row r="7" spans="1:38" x14ac:dyDescent="0.25">
      <c r="A7" s="217" t="s">
        <v>268</v>
      </c>
      <c r="B7" s="217" t="s">
        <v>24</v>
      </c>
      <c r="C7" s="217" t="s">
        <v>91</v>
      </c>
      <c r="D7" s="218">
        <v>1</v>
      </c>
      <c r="E7" s="185">
        <f>VLOOKUP($C7,Master_Device_DB!$C:$E,2,0)</f>
        <v>0.3</v>
      </c>
      <c r="F7" s="212">
        <f>VLOOKUP($C7,Master_Device_DB!$C:$E,3,0)</f>
        <v>6.5</v>
      </c>
      <c r="G7" s="219">
        <f t="shared" si="0"/>
        <v>0</v>
      </c>
      <c r="H7" s="220"/>
      <c r="I7" s="209">
        <f t="shared" ref="I7:I70" si="8">H7*$E7</f>
        <v>0</v>
      </c>
      <c r="J7" s="215">
        <f t="shared" ref="J7:J70" si="9">H7*$F7</f>
        <v>0</v>
      </c>
      <c r="K7" s="219">
        <f t="shared" si="1"/>
        <v>0</v>
      </c>
      <c r="L7" s="220"/>
      <c r="M7" s="209">
        <f t="shared" ref="M7:M70" si="10">L7*$E7</f>
        <v>0</v>
      </c>
      <c r="N7" s="215">
        <f t="shared" ref="N7:N70" si="11">L7*$F7</f>
        <v>0</v>
      </c>
      <c r="O7" s="221">
        <f t="shared" si="2"/>
        <v>0</v>
      </c>
      <c r="P7" s="220"/>
      <c r="Q7" s="209">
        <f t="shared" ref="Q7:Q70" si="12">P7*$E7</f>
        <v>0</v>
      </c>
      <c r="R7" s="215">
        <f t="shared" ref="R7:R70" si="13">P7*$F7</f>
        <v>0</v>
      </c>
      <c r="S7" s="219">
        <f t="shared" si="3"/>
        <v>0</v>
      </c>
      <c r="T7" s="220"/>
      <c r="U7" s="209">
        <f t="shared" ref="U7:U70" si="14">T7*$E7</f>
        <v>0</v>
      </c>
      <c r="V7" s="215">
        <f t="shared" ref="V7:V70" si="15">T7*$F7</f>
        <v>0</v>
      </c>
      <c r="W7" s="219">
        <f t="shared" si="4"/>
        <v>0</v>
      </c>
      <c r="X7" s="220"/>
      <c r="Y7" s="209">
        <f t="shared" ref="Y7:Y70" si="16">X7*$E7</f>
        <v>0</v>
      </c>
      <c r="Z7" s="215">
        <f t="shared" ref="Z7:Z70" si="17">X7*$F7</f>
        <v>0</v>
      </c>
      <c r="AA7" s="219">
        <f t="shared" si="5"/>
        <v>0</v>
      </c>
      <c r="AB7" s="220"/>
      <c r="AC7" s="209">
        <f t="shared" ref="AC7:AC70" si="18">AB7*$E7</f>
        <v>0</v>
      </c>
      <c r="AD7" s="215">
        <f t="shared" ref="AD7:AD70" si="19">AB7*$F7</f>
        <v>0</v>
      </c>
      <c r="AE7" s="219">
        <f t="shared" si="6"/>
        <v>0</v>
      </c>
      <c r="AF7" s="220"/>
      <c r="AG7" s="209">
        <f t="shared" ref="AG7:AG70" si="20">AF7*$E7</f>
        <v>0</v>
      </c>
      <c r="AH7" s="215">
        <f t="shared" ref="AH7:AH70" si="21">AF7*$F7</f>
        <v>0</v>
      </c>
      <c r="AI7" s="219">
        <f t="shared" si="7"/>
        <v>0</v>
      </c>
      <c r="AJ7" s="220"/>
      <c r="AK7" s="209">
        <f t="shared" ref="AK7:AK70" si="22">AJ7*$E7</f>
        <v>0</v>
      </c>
      <c r="AL7" s="215">
        <f t="shared" ref="AL7:AL70" si="23">AJ7*$F7</f>
        <v>0</v>
      </c>
    </row>
    <row r="8" spans="1:38" x14ac:dyDescent="0.25">
      <c r="A8" s="217" t="s">
        <v>268</v>
      </c>
      <c r="B8" s="217" t="s">
        <v>24</v>
      </c>
      <c r="C8" s="217" t="s">
        <v>90</v>
      </c>
      <c r="D8" s="218">
        <v>1</v>
      </c>
      <c r="E8" s="185">
        <f>VLOOKUP($C8,Master_Device_DB!$C:$E,2,0)</f>
        <v>0.3</v>
      </c>
      <c r="F8" s="212">
        <f>VLOOKUP($C8,Master_Device_DB!$C:$E,3,0)</f>
        <v>6.5</v>
      </c>
      <c r="G8" s="219">
        <f t="shared" si="0"/>
        <v>0</v>
      </c>
      <c r="H8" s="220"/>
      <c r="I8" s="209">
        <f t="shared" si="8"/>
        <v>0</v>
      </c>
      <c r="J8" s="215">
        <f t="shared" si="9"/>
        <v>0</v>
      </c>
      <c r="K8" s="219">
        <f t="shared" si="1"/>
        <v>0</v>
      </c>
      <c r="L8" s="220"/>
      <c r="M8" s="209">
        <f t="shared" si="10"/>
        <v>0</v>
      </c>
      <c r="N8" s="215">
        <f t="shared" si="11"/>
        <v>0</v>
      </c>
      <c r="O8" s="221">
        <f t="shared" si="2"/>
        <v>0</v>
      </c>
      <c r="P8" s="220"/>
      <c r="Q8" s="209">
        <f t="shared" si="12"/>
        <v>0</v>
      </c>
      <c r="R8" s="215">
        <f t="shared" si="13"/>
        <v>0</v>
      </c>
      <c r="S8" s="219">
        <f t="shared" si="3"/>
        <v>0</v>
      </c>
      <c r="T8" s="220"/>
      <c r="U8" s="209">
        <f t="shared" si="14"/>
        <v>0</v>
      </c>
      <c r="V8" s="215">
        <f t="shared" si="15"/>
        <v>0</v>
      </c>
      <c r="W8" s="219">
        <f t="shared" si="4"/>
        <v>0</v>
      </c>
      <c r="X8" s="220"/>
      <c r="Y8" s="209">
        <f t="shared" si="16"/>
        <v>0</v>
      </c>
      <c r="Z8" s="215">
        <f t="shared" si="17"/>
        <v>0</v>
      </c>
      <c r="AA8" s="219">
        <f t="shared" si="5"/>
        <v>0</v>
      </c>
      <c r="AB8" s="220"/>
      <c r="AC8" s="209">
        <f t="shared" si="18"/>
        <v>0</v>
      </c>
      <c r="AD8" s="215">
        <f t="shared" si="19"/>
        <v>0</v>
      </c>
      <c r="AE8" s="219">
        <f t="shared" si="6"/>
        <v>0</v>
      </c>
      <c r="AF8" s="220"/>
      <c r="AG8" s="209">
        <f t="shared" si="20"/>
        <v>0</v>
      </c>
      <c r="AH8" s="215">
        <f t="shared" si="21"/>
        <v>0</v>
      </c>
      <c r="AI8" s="219">
        <f t="shared" si="7"/>
        <v>0</v>
      </c>
      <c r="AJ8" s="220"/>
      <c r="AK8" s="209">
        <f t="shared" si="22"/>
        <v>0</v>
      </c>
      <c r="AL8" s="215">
        <f t="shared" si="23"/>
        <v>0</v>
      </c>
    </row>
    <row r="9" spans="1:38" x14ac:dyDescent="0.25">
      <c r="A9" s="217" t="s">
        <v>268</v>
      </c>
      <c r="B9" s="217" t="s">
        <v>24</v>
      </c>
      <c r="C9" s="217" t="s">
        <v>88</v>
      </c>
      <c r="D9" s="218">
        <v>1</v>
      </c>
      <c r="E9" s="185">
        <f>VLOOKUP($C9,Master_Device_DB!$C:$E,2,0)</f>
        <v>0.3</v>
      </c>
      <c r="F9" s="212">
        <f>VLOOKUP($C9,Master_Device_DB!$C:$E,3,0)</f>
        <v>6.5</v>
      </c>
      <c r="G9" s="219">
        <f t="shared" si="0"/>
        <v>0</v>
      </c>
      <c r="H9" s="220"/>
      <c r="I9" s="209">
        <f t="shared" si="8"/>
        <v>0</v>
      </c>
      <c r="J9" s="215">
        <f t="shared" si="9"/>
        <v>0</v>
      </c>
      <c r="K9" s="219">
        <f t="shared" si="1"/>
        <v>0</v>
      </c>
      <c r="L9" s="220"/>
      <c r="M9" s="209">
        <f t="shared" si="10"/>
        <v>0</v>
      </c>
      <c r="N9" s="215">
        <f t="shared" si="11"/>
        <v>0</v>
      </c>
      <c r="O9" s="221">
        <f t="shared" si="2"/>
        <v>0</v>
      </c>
      <c r="P9" s="220"/>
      <c r="Q9" s="209">
        <f t="shared" si="12"/>
        <v>0</v>
      </c>
      <c r="R9" s="215">
        <f t="shared" si="13"/>
        <v>0</v>
      </c>
      <c r="S9" s="219">
        <f t="shared" si="3"/>
        <v>0</v>
      </c>
      <c r="T9" s="220"/>
      <c r="U9" s="209">
        <f t="shared" si="14"/>
        <v>0</v>
      </c>
      <c r="V9" s="215">
        <f t="shared" si="15"/>
        <v>0</v>
      </c>
      <c r="W9" s="219">
        <f t="shared" si="4"/>
        <v>0</v>
      </c>
      <c r="X9" s="220"/>
      <c r="Y9" s="209">
        <f t="shared" si="16"/>
        <v>0</v>
      </c>
      <c r="Z9" s="215">
        <f t="shared" si="17"/>
        <v>0</v>
      </c>
      <c r="AA9" s="219">
        <f t="shared" si="5"/>
        <v>0</v>
      </c>
      <c r="AB9" s="220"/>
      <c r="AC9" s="209">
        <f t="shared" si="18"/>
        <v>0</v>
      </c>
      <c r="AD9" s="215">
        <f t="shared" si="19"/>
        <v>0</v>
      </c>
      <c r="AE9" s="219">
        <f t="shared" si="6"/>
        <v>0</v>
      </c>
      <c r="AF9" s="220"/>
      <c r="AG9" s="209">
        <f t="shared" si="20"/>
        <v>0</v>
      </c>
      <c r="AH9" s="215">
        <f t="shared" si="21"/>
        <v>0</v>
      </c>
      <c r="AI9" s="219">
        <f t="shared" si="7"/>
        <v>0</v>
      </c>
      <c r="AJ9" s="220"/>
      <c r="AK9" s="209">
        <f t="shared" si="22"/>
        <v>0</v>
      </c>
      <c r="AL9" s="215">
        <f t="shared" si="23"/>
        <v>0</v>
      </c>
    </row>
    <row r="10" spans="1:38" x14ac:dyDescent="0.25">
      <c r="A10" s="217" t="s">
        <v>268</v>
      </c>
      <c r="B10" s="217" t="s">
        <v>24</v>
      </c>
      <c r="C10" s="222" t="s">
        <v>89</v>
      </c>
      <c r="D10" s="218">
        <v>1</v>
      </c>
      <c r="E10" s="185">
        <f>VLOOKUP($C10,Master_Device_DB!$C:$E,2,0)</f>
        <v>0.3</v>
      </c>
      <c r="F10" s="212">
        <f>VLOOKUP($C10,Master_Device_DB!$C:$E,3,0)</f>
        <v>6.5</v>
      </c>
      <c r="G10" s="219">
        <f t="shared" si="0"/>
        <v>0</v>
      </c>
      <c r="H10" s="220"/>
      <c r="I10" s="209">
        <f t="shared" si="8"/>
        <v>0</v>
      </c>
      <c r="J10" s="215">
        <f t="shared" si="9"/>
        <v>0</v>
      </c>
      <c r="K10" s="219">
        <f t="shared" si="1"/>
        <v>0</v>
      </c>
      <c r="L10" s="220"/>
      <c r="M10" s="209">
        <f t="shared" si="10"/>
        <v>0</v>
      </c>
      <c r="N10" s="215">
        <f t="shared" si="11"/>
        <v>0</v>
      </c>
      <c r="O10" s="221">
        <f t="shared" si="2"/>
        <v>0</v>
      </c>
      <c r="P10" s="220"/>
      <c r="Q10" s="209">
        <f t="shared" si="12"/>
        <v>0</v>
      </c>
      <c r="R10" s="215">
        <f t="shared" si="13"/>
        <v>0</v>
      </c>
      <c r="S10" s="219">
        <f t="shared" si="3"/>
        <v>0</v>
      </c>
      <c r="T10" s="220"/>
      <c r="U10" s="209">
        <f t="shared" si="14"/>
        <v>0</v>
      </c>
      <c r="V10" s="215">
        <f t="shared" si="15"/>
        <v>0</v>
      </c>
      <c r="W10" s="219">
        <f t="shared" si="4"/>
        <v>0</v>
      </c>
      <c r="X10" s="220"/>
      <c r="Y10" s="209">
        <f t="shared" si="16"/>
        <v>0</v>
      </c>
      <c r="Z10" s="215">
        <f t="shared" si="17"/>
        <v>0</v>
      </c>
      <c r="AA10" s="219">
        <f t="shared" si="5"/>
        <v>0</v>
      </c>
      <c r="AB10" s="220"/>
      <c r="AC10" s="209">
        <f t="shared" si="18"/>
        <v>0</v>
      </c>
      <c r="AD10" s="215">
        <f t="shared" si="19"/>
        <v>0</v>
      </c>
      <c r="AE10" s="219">
        <f t="shared" si="6"/>
        <v>0</v>
      </c>
      <c r="AF10" s="220"/>
      <c r="AG10" s="209">
        <f t="shared" si="20"/>
        <v>0</v>
      </c>
      <c r="AH10" s="215">
        <f t="shared" si="21"/>
        <v>0</v>
      </c>
      <c r="AI10" s="219">
        <f t="shared" si="7"/>
        <v>0</v>
      </c>
      <c r="AJ10" s="220"/>
      <c r="AK10" s="209">
        <f t="shared" si="22"/>
        <v>0</v>
      </c>
      <c r="AL10" s="215">
        <f t="shared" si="23"/>
        <v>0</v>
      </c>
    </row>
    <row r="11" spans="1:38" x14ac:dyDescent="0.25">
      <c r="A11" s="217" t="s">
        <v>268</v>
      </c>
      <c r="B11" s="217" t="s">
        <v>24</v>
      </c>
      <c r="C11" s="217" t="s">
        <v>87</v>
      </c>
      <c r="D11" s="218">
        <v>1</v>
      </c>
      <c r="E11" s="185">
        <f>VLOOKUP($C11,Master_Device_DB!$C:$E,2,0)</f>
        <v>0.3</v>
      </c>
      <c r="F11" s="212">
        <f>VLOOKUP($C11,Master_Device_DB!$C:$E,3,0)</f>
        <v>6.5</v>
      </c>
      <c r="G11" s="219">
        <f t="shared" si="0"/>
        <v>0</v>
      </c>
      <c r="H11" s="220"/>
      <c r="I11" s="209">
        <f t="shared" si="8"/>
        <v>0</v>
      </c>
      <c r="J11" s="215">
        <f t="shared" si="9"/>
        <v>0</v>
      </c>
      <c r="K11" s="219">
        <f t="shared" si="1"/>
        <v>0</v>
      </c>
      <c r="L11" s="220"/>
      <c r="M11" s="209">
        <f t="shared" si="10"/>
        <v>0</v>
      </c>
      <c r="N11" s="215">
        <f t="shared" si="11"/>
        <v>0</v>
      </c>
      <c r="O11" s="221">
        <f t="shared" si="2"/>
        <v>0</v>
      </c>
      <c r="P11" s="220"/>
      <c r="Q11" s="209">
        <f t="shared" si="12"/>
        <v>0</v>
      </c>
      <c r="R11" s="215">
        <f t="shared" si="13"/>
        <v>0</v>
      </c>
      <c r="S11" s="219">
        <f t="shared" si="3"/>
        <v>0</v>
      </c>
      <c r="T11" s="220"/>
      <c r="U11" s="209">
        <f t="shared" si="14"/>
        <v>0</v>
      </c>
      <c r="V11" s="215">
        <f t="shared" si="15"/>
        <v>0</v>
      </c>
      <c r="W11" s="219">
        <f t="shared" si="4"/>
        <v>0</v>
      </c>
      <c r="X11" s="220"/>
      <c r="Y11" s="209">
        <f t="shared" si="16"/>
        <v>0</v>
      </c>
      <c r="Z11" s="215">
        <f t="shared" si="17"/>
        <v>0</v>
      </c>
      <c r="AA11" s="219">
        <f t="shared" si="5"/>
        <v>0</v>
      </c>
      <c r="AB11" s="220"/>
      <c r="AC11" s="209">
        <f t="shared" si="18"/>
        <v>0</v>
      </c>
      <c r="AD11" s="215">
        <f t="shared" si="19"/>
        <v>0</v>
      </c>
      <c r="AE11" s="219">
        <f t="shared" si="6"/>
        <v>0</v>
      </c>
      <c r="AF11" s="220"/>
      <c r="AG11" s="209">
        <f t="shared" si="20"/>
        <v>0</v>
      </c>
      <c r="AH11" s="215">
        <f t="shared" si="21"/>
        <v>0</v>
      </c>
      <c r="AI11" s="219">
        <f t="shared" si="7"/>
        <v>0</v>
      </c>
      <c r="AJ11" s="220"/>
      <c r="AK11" s="209">
        <f t="shared" si="22"/>
        <v>0</v>
      </c>
      <c r="AL11" s="215">
        <f t="shared" si="23"/>
        <v>0</v>
      </c>
    </row>
    <row r="12" spans="1:38" x14ac:dyDescent="0.25">
      <c r="A12" s="217" t="s">
        <v>268</v>
      </c>
      <c r="B12" s="217" t="s">
        <v>24</v>
      </c>
      <c r="C12" s="217" t="s">
        <v>86</v>
      </c>
      <c r="D12" s="218">
        <v>1</v>
      </c>
      <c r="E12" s="185">
        <f>VLOOKUP($C12,Master_Device_DB!$C:$E,2,0)</f>
        <v>0.3</v>
      </c>
      <c r="F12" s="212">
        <f>VLOOKUP($C12,Master_Device_DB!$C:$E,3,0)</f>
        <v>6.5</v>
      </c>
      <c r="G12" s="219">
        <f t="shared" si="0"/>
        <v>0</v>
      </c>
      <c r="H12" s="220"/>
      <c r="I12" s="209">
        <f t="shared" si="8"/>
        <v>0</v>
      </c>
      <c r="J12" s="215">
        <f t="shared" si="9"/>
        <v>0</v>
      </c>
      <c r="K12" s="219">
        <f t="shared" si="1"/>
        <v>0</v>
      </c>
      <c r="L12" s="220"/>
      <c r="M12" s="209">
        <f t="shared" si="10"/>
        <v>0</v>
      </c>
      <c r="N12" s="215">
        <f t="shared" si="11"/>
        <v>0</v>
      </c>
      <c r="O12" s="221">
        <f t="shared" si="2"/>
        <v>0</v>
      </c>
      <c r="P12" s="220"/>
      <c r="Q12" s="209">
        <f t="shared" si="12"/>
        <v>0</v>
      </c>
      <c r="R12" s="215">
        <f t="shared" si="13"/>
        <v>0</v>
      </c>
      <c r="S12" s="219">
        <f t="shared" si="3"/>
        <v>0</v>
      </c>
      <c r="T12" s="220"/>
      <c r="U12" s="209">
        <f t="shared" si="14"/>
        <v>0</v>
      </c>
      <c r="V12" s="215">
        <f t="shared" si="15"/>
        <v>0</v>
      </c>
      <c r="W12" s="219">
        <f t="shared" si="4"/>
        <v>0</v>
      </c>
      <c r="X12" s="220"/>
      <c r="Y12" s="209">
        <f t="shared" si="16"/>
        <v>0</v>
      </c>
      <c r="Z12" s="215">
        <f t="shared" si="17"/>
        <v>0</v>
      </c>
      <c r="AA12" s="219">
        <f t="shared" si="5"/>
        <v>0</v>
      </c>
      <c r="AB12" s="220"/>
      <c r="AC12" s="209">
        <f t="shared" si="18"/>
        <v>0</v>
      </c>
      <c r="AD12" s="215">
        <f t="shared" si="19"/>
        <v>0</v>
      </c>
      <c r="AE12" s="219">
        <f t="shared" si="6"/>
        <v>0</v>
      </c>
      <c r="AF12" s="220"/>
      <c r="AG12" s="209">
        <f t="shared" si="20"/>
        <v>0</v>
      </c>
      <c r="AH12" s="215">
        <f t="shared" si="21"/>
        <v>0</v>
      </c>
      <c r="AI12" s="219">
        <f t="shared" si="7"/>
        <v>0</v>
      </c>
      <c r="AJ12" s="220"/>
      <c r="AK12" s="209">
        <f t="shared" si="22"/>
        <v>0</v>
      </c>
      <c r="AL12" s="215">
        <f t="shared" si="23"/>
        <v>0</v>
      </c>
    </row>
    <row r="13" spans="1:38" x14ac:dyDescent="0.25">
      <c r="A13" s="217" t="s">
        <v>268</v>
      </c>
      <c r="B13" s="217" t="s">
        <v>25</v>
      </c>
      <c r="C13" s="217" t="s">
        <v>45</v>
      </c>
      <c r="D13" s="218">
        <v>1</v>
      </c>
      <c r="E13" s="185">
        <f>VLOOKUP($C13,Master_Device_DB!$C:$E,2,0)</f>
        <v>0.3</v>
      </c>
      <c r="F13" s="212">
        <f>VLOOKUP($C13,Master_Device_DB!$C:$E,3,0)</f>
        <v>3.5</v>
      </c>
      <c r="G13" s="219">
        <f t="shared" ref="G13:G18" si="24">$D13*H13</f>
        <v>0</v>
      </c>
      <c r="H13" s="220"/>
      <c r="I13" s="209">
        <f t="shared" si="8"/>
        <v>0</v>
      </c>
      <c r="J13" s="215">
        <f t="shared" si="9"/>
        <v>0</v>
      </c>
      <c r="K13" s="219">
        <f t="shared" si="1"/>
        <v>0</v>
      </c>
      <c r="L13" s="220"/>
      <c r="M13" s="209">
        <f t="shared" si="10"/>
        <v>0</v>
      </c>
      <c r="N13" s="215">
        <f t="shared" si="11"/>
        <v>0</v>
      </c>
      <c r="O13" s="221">
        <f t="shared" si="2"/>
        <v>0</v>
      </c>
      <c r="P13" s="220"/>
      <c r="Q13" s="209">
        <f t="shared" si="12"/>
        <v>0</v>
      </c>
      <c r="R13" s="215">
        <f t="shared" si="13"/>
        <v>0</v>
      </c>
      <c r="S13" s="219">
        <f t="shared" si="3"/>
        <v>0</v>
      </c>
      <c r="T13" s="220"/>
      <c r="U13" s="209">
        <f t="shared" si="14"/>
        <v>0</v>
      </c>
      <c r="V13" s="215">
        <f t="shared" si="15"/>
        <v>0</v>
      </c>
      <c r="W13" s="219">
        <f t="shared" si="4"/>
        <v>0</v>
      </c>
      <c r="X13" s="220"/>
      <c r="Y13" s="209">
        <f t="shared" si="16"/>
        <v>0</v>
      </c>
      <c r="Z13" s="215">
        <f t="shared" si="17"/>
        <v>0</v>
      </c>
      <c r="AA13" s="219">
        <f t="shared" si="5"/>
        <v>0</v>
      </c>
      <c r="AB13" s="220"/>
      <c r="AC13" s="209">
        <f t="shared" si="18"/>
        <v>0</v>
      </c>
      <c r="AD13" s="215">
        <f t="shared" si="19"/>
        <v>0</v>
      </c>
      <c r="AE13" s="219">
        <f t="shared" si="6"/>
        <v>0</v>
      </c>
      <c r="AF13" s="220"/>
      <c r="AG13" s="209">
        <f t="shared" si="20"/>
        <v>0</v>
      </c>
      <c r="AH13" s="215">
        <f t="shared" si="21"/>
        <v>0</v>
      </c>
      <c r="AI13" s="219">
        <f t="shared" si="7"/>
        <v>0</v>
      </c>
      <c r="AJ13" s="220"/>
      <c r="AK13" s="209">
        <f t="shared" si="22"/>
        <v>0</v>
      </c>
      <c r="AL13" s="215">
        <f t="shared" si="23"/>
        <v>0</v>
      </c>
    </row>
    <row r="14" spans="1:38" x14ac:dyDescent="0.25">
      <c r="A14" s="217" t="s">
        <v>268</v>
      </c>
      <c r="B14" s="217" t="s">
        <v>26</v>
      </c>
      <c r="C14" s="217" t="s">
        <v>46</v>
      </c>
      <c r="D14" s="218">
        <v>1</v>
      </c>
      <c r="E14" s="185">
        <f>VLOOKUP($C14,Master_Device_DB!$C:$E,2,0)</f>
        <v>0.3</v>
      </c>
      <c r="F14" s="212">
        <f>VLOOKUP($C14,Master_Device_DB!$C:$E,3,0)</f>
        <v>3.5</v>
      </c>
      <c r="G14" s="219">
        <f t="shared" si="24"/>
        <v>0</v>
      </c>
      <c r="H14" s="220"/>
      <c r="I14" s="209">
        <f t="shared" si="8"/>
        <v>0</v>
      </c>
      <c r="J14" s="215">
        <f t="shared" si="9"/>
        <v>0</v>
      </c>
      <c r="K14" s="219">
        <f t="shared" si="1"/>
        <v>0</v>
      </c>
      <c r="L14" s="220"/>
      <c r="M14" s="209">
        <f t="shared" si="10"/>
        <v>0</v>
      </c>
      <c r="N14" s="215">
        <f t="shared" si="11"/>
        <v>0</v>
      </c>
      <c r="O14" s="221">
        <f t="shared" si="2"/>
        <v>0</v>
      </c>
      <c r="P14" s="220"/>
      <c r="Q14" s="209">
        <f t="shared" si="12"/>
        <v>0</v>
      </c>
      <c r="R14" s="215">
        <f t="shared" si="13"/>
        <v>0</v>
      </c>
      <c r="S14" s="219">
        <f t="shared" si="3"/>
        <v>0</v>
      </c>
      <c r="T14" s="220"/>
      <c r="U14" s="209">
        <f t="shared" si="14"/>
        <v>0</v>
      </c>
      <c r="V14" s="215">
        <f t="shared" si="15"/>
        <v>0</v>
      </c>
      <c r="W14" s="219">
        <f t="shared" si="4"/>
        <v>0</v>
      </c>
      <c r="X14" s="220"/>
      <c r="Y14" s="209">
        <f t="shared" si="16"/>
        <v>0</v>
      </c>
      <c r="Z14" s="215">
        <f t="shared" si="17"/>
        <v>0</v>
      </c>
      <c r="AA14" s="219">
        <f t="shared" si="5"/>
        <v>0</v>
      </c>
      <c r="AB14" s="220"/>
      <c r="AC14" s="209">
        <f t="shared" si="18"/>
        <v>0</v>
      </c>
      <c r="AD14" s="215">
        <f t="shared" si="19"/>
        <v>0</v>
      </c>
      <c r="AE14" s="219">
        <f t="shared" si="6"/>
        <v>0</v>
      </c>
      <c r="AF14" s="220"/>
      <c r="AG14" s="209">
        <f t="shared" si="20"/>
        <v>0</v>
      </c>
      <c r="AH14" s="215">
        <f t="shared" si="21"/>
        <v>0</v>
      </c>
      <c r="AI14" s="219">
        <f t="shared" si="7"/>
        <v>0</v>
      </c>
      <c r="AJ14" s="220"/>
      <c r="AK14" s="209">
        <f t="shared" si="22"/>
        <v>0</v>
      </c>
      <c r="AL14" s="215">
        <f t="shared" si="23"/>
        <v>0</v>
      </c>
    </row>
    <row r="15" spans="1:38" x14ac:dyDescent="0.25">
      <c r="A15" s="217" t="s">
        <v>268</v>
      </c>
      <c r="B15" s="217" t="s">
        <v>27</v>
      </c>
      <c r="C15" s="217" t="s">
        <v>47</v>
      </c>
      <c r="D15" s="218">
        <v>1</v>
      </c>
      <c r="E15" s="185">
        <f>VLOOKUP($C15,Master_Device_DB!$C:$E,2,0)</f>
        <v>0.3</v>
      </c>
      <c r="F15" s="212">
        <f>VLOOKUP($C15,Master_Device_DB!$C:$E,3,0)</f>
        <v>3.5</v>
      </c>
      <c r="G15" s="219">
        <f t="shared" si="24"/>
        <v>0</v>
      </c>
      <c r="H15" s="220"/>
      <c r="I15" s="209">
        <f t="shared" si="8"/>
        <v>0</v>
      </c>
      <c r="J15" s="215">
        <f t="shared" si="9"/>
        <v>0</v>
      </c>
      <c r="K15" s="219">
        <f t="shared" si="1"/>
        <v>0</v>
      </c>
      <c r="L15" s="220"/>
      <c r="M15" s="209">
        <f t="shared" si="10"/>
        <v>0</v>
      </c>
      <c r="N15" s="215">
        <f t="shared" si="11"/>
        <v>0</v>
      </c>
      <c r="O15" s="221">
        <f t="shared" si="2"/>
        <v>0</v>
      </c>
      <c r="P15" s="220"/>
      <c r="Q15" s="209">
        <f t="shared" si="12"/>
        <v>0</v>
      </c>
      <c r="R15" s="215">
        <f t="shared" si="13"/>
        <v>0</v>
      </c>
      <c r="S15" s="219">
        <f t="shared" si="3"/>
        <v>0</v>
      </c>
      <c r="T15" s="220"/>
      <c r="U15" s="209">
        <f t="shared" si="14"/>
        <v>0</v>
      </c>
      <c r="V15" s="215">
        <f t="shared" si="15"/>
        <v>0</v>
      </c>
      <c r="W15" s="219">
        <f t="shared" si="4"/>
        <v>0</v>
      </c>
      <c r="X15" s="220"/>
      <c r="Y15" s="209">
        <f t="shared" si="16"/>
        <v>0</v>
      </c>
      <c r="Z15" s="215">
        <f t="shared" si="17"/>
        <v>0</v>
      </c>
      <c r="AA15" s="219">
        <f t="shared" si="5"/>
        <v>0</v>
      </c>
      <c r="AB15" s="220"/>
      <c r="AC15" s="209">
        <f t="shared" si="18"/>
        <v>0</v>
      </c>
      <c r="AD15" s="215">
        <f t="shared" si="19"/>
        <v>0</v>
      </c>
      <c r="AE15" s="219">
        <f t="shared" si="6"/>
        <v>0</v>
      </c>
      <c r="AF15" s="220"/>
      <c r="AG15" s="209">
        <f t="shared" si="20"/>
        <v>0</v>
      </c>
      <c r="AH15" s="215">
        <f t="shared" si="21"/>
        <v>0</v>
      </c>
      <c r="AI15" s="219">
        <f t="shared" si="7"/>
        <v>0</v>
      </c>
      <c r="AJ15" s="220"/>
      <c r="AK15" s="209">
        <f t="shared" si="22"/>
        <v>0</v>
      </c>
      <c r="AL15" s="215">
        <f t="shared" si="23"/>
        <v>0</v>
      </c>
    </row>
    <row r="16" spans="1:38" x14ac:dyDescent="0.25">
      <c r="A16" s="217" t="s">
        <v>268</v>
      </c>
      <c r="B16" s="217" t="s">
        <v>28</v>
      </c>
      <c r="C16" s="217" t="s">
        <v>48</v>
      </c>
      <c r="D16" s="218">
        <v>1</v>
      </c>
      <c r="E16" s="185">
        <f>VLOOKUP($C16,Master_Device_DB!$C:$E,2,0)</f>
        <v>0.3</v>
      </c>
      <c r="F16" s="212">
        <f>VLOOKUP($C16,Master_Device_DB!$C:$E,3,0)</f>
        <v>3.5</v>
      </c>
      <c r="G16" s="219">
        <f t="shared" si="24"/>
        <v>0</v>
      </c>
      <c r="H16" s="220"/>
      <c r="I16" s="209">
        <f t="shared" si="8"/>
        <v>0</v>
      </c>
      <c r="J16" s="215">
        <f t="shared" si="9"/>
        <v>0</v>
      </c>
      <c r="K16" s="219">
        <f t="shared" si="1"/>
        <v>0</v>
      </c>
      <c r="L16" s="220"/>
      <c r="M16" s="209">
        <f t="shared" si="10"/>
        <v>0</v>
      </c>
      <c r="N16" s="215">
        <f t="shared" si="11"/>
        <v>0</v>
      </c>
      <c r="O16" s="221">
        <f t="shared" si="2"/>
        <v>0</v>
      </c>
      <c r="P16" s="220"/>
      <c r="Q16" s="209">
        <f t="shared" si="12"/>
        <v>0</v>
      </c>
      <c r="R16" s="215">
        <f t="shared" si="13"/>
        <v>0</v>
      </c>
      <c r="S16" s="219">
        <f t="shared" si="3"/>
        <v>0</v>
      </c>
      <c r="T16" s="220"/>
      <c r="U16" s="209">
        <f t="shared" si="14"/>
        <v>0</v>
      </c>
      <c r="V16" s="215">
        <f t="shared" si="15"/>
        <v>0</v>
      </c>
      <c r="W16" s="219">
        <f t="shared" si="4"/>
        <v>0</v>
      </c>
      <c r="X16" s="220"/>
      <c r="Y16" s="209">
        <f t="shared" si="16"/>
        <v>0</v>
      </c>
      <c r="Z16" s="215">
        <f t="shared" si="17"/>
        <v>0</v>
      </c>
      <c r="AA16" s="219">
        <f t="shared" si="5"/>
        <v>0</v>
      </c>
      <c r="AB16" s="220"/>
      <c r="AC16" s="209">
        <f t="shared" si="18"/>
        <v>0</v>
      </c>
      <c r="AD16" s="215">
        <f t="shared" si="19"/>
        <v>0</v>
      </c>
      <c r="AE16" s="219">
        <f t="shared" si="6"/>
        <v>0</v>
      </c>
      <c r="AF16" s="220"/>
      <c r="AG16" s="209">
        <f t="shared" si="20"/>
        <v>0</v>
      </c>
      <c r="AH16" s="215">
        <f t="shared" si="21"/>
        <v>0</v>
      </c>
      <c r="AI16" s="219">
        <f t="shared" si="7"/>
        <v>0</v>
      </c>
      <c r="AJ16" s="220"/>
      <c r="AK16" s="209">
        <f t="shared" si="22"/>
        <v>0</v>
      </c>
      <c r="AL16" s="215">
        <f t="shared" si="23"/>
        <v>0</v>
      </c>
    </row>
    <row r="17" spans="1:38" x14ac:dyDescent="0.25">
      <c r="A17" s="217" t="s">
        <v>268</v>
      </c>
      <c r="B17" s="217" t="s">
        <v>29</v>
      </c>
      <c r="C17" s="217" t="s">
        <v>49</v>
      </c>
      <c r="D17" s="218">
        <v>1</v>
      </c>
      <c r="E17" s="185">
        <f>VLOOKUP($C17,Master_Device_DB!$C:$E,2,0)</f>
        <v>0.3</v>
      </c>
      <c r="F17" s="212">
        <f>VLOOKUP($C17,Master_Device_DB!$C:$E,3,0)</f>
        <v>3.5</v>
      </c>
      <c r="G17" s="219">
        <f t="shared" si="24"/>
        <v>0</v>
      </c>
      <c r="H17" s="220"/>
      <c r="I17" s="209">
        <f t="shared" si="8"/>
        <v>0</v>
      </c>
      <c r="J17" s="215">
        <f t="shared" si="9"/>
        <v>0</v>
      </c>
      <c r="K17" s="219">
        <f t="shared" si="1"/>
        <v>0</v>
      </c>
      <c r="L17" s="220"/>
      <c r="M17" s="209">
        <f t="shared" si="10"/>
        <v>0</v>
      </c>
      <c r="N17" s="215">
        <f t="shared" si="11"/>
        <v>0</v>
      </c>
      <c r="O17" s="221">
        <f t="shared" si="2"/>
        <v>0</v>
      </c>
      <c r="P17" s="220"/>
      <c r="Q17" s="209">
        <f t="shared" si="12"/>
        <v>0</v>
      </c>
      <c r="R17" s="215">
        <f t="shared" si="13"/>
        <v>0</v>
      </c>
      <c r="S17" s="219">
        <f t="shared" si="3"/>
        <v>0</v>
      </c>
      <c r="T17" s="220"/>
      <c r="U17" s="209">
        <f t="shared" si="14"/>
        <v>0</v>
      </c>
      <c r="V17" s="215">
        <f t="shared" si="15"/>
        <v>0</v>
      </c>
      <c r="W17" s="219">
        <f t="shared" si="4"/>
        <v>0</v>
      </c>
      <c r="X17" s="220"/>
      <c r="Y17" s="209">
        <f t="shared" si="16"/>
        <v>0</v>
      </c>
      <c r="Z17" s="215">
        <f t="shared" si="17"/>
        <v>0</v>
      </c>
      <c r="AA17" s="219">
        <f t="shared" si="5"/>
        <v>0</v>
      </c>
      <c r="AB17" s="220"/>
      <c r="AC17" s="209">
        <f t="shared" si="18"/>
        <v>0</v>
      </c>
      <c r="AD17" s="215">
        <f t="shared" si="19"/>
        <v>0</v>
      </c>
      <c r="AE17" s="219">
        <f t="shared" si="6"/>
        <v>0</v>
      </c>
      <c r="AF17" s="220"/>
      <c r="AG17" s="209">
        <f t="shared" si="20"/>
        <v>0</v>
      </c>
      <c r="AH17" s="215">
        <f t="shared" si="21"/>
        <v>0</v>
      </c>
      <c r="AI17" s="219">
        <f t="shared" si="7"/>
        <v>0</v>
      </c>
      <c r="AJ17" s="220"/>
      <c r="AK17" s="209">
        <f t="shared" si="22"/>
        <v>0</v>
      </c>
      <c r="AL17" s="215">
        <f t="shared" si="23"/>
        <v>0</v>
      </c>
    </row>
    <row r="18" spans="1:38" x14ac:dyDescent="0.25">
      <c r="A18" s="217" t="s">
        <v>268</v>
      </c>
      <c r="B18" s="217" t="s">
        <v>30</v>
      </c>
      <c r="C18" s="217" t="s">
        <v>50</v>
      </c>
      <c r="D18" s="218">
        <v>1</v>
      </c>
      <c r="E18" s="185">
        <f>VLOOKUP($C18,Master_Device_DB!$C:$E,2,0)</f>
        <v>0.3</v>
      </c>
      <c r="F18" s="212">
        <f>VLOOKUP($C18,Master_Device_DB!$C:$E,3,0)</f>
        <v>3.5</v>
      </c>
      <c r="G18" s="219">
        <f t="shared" si="24"/>
        <v>0</v>
      </c>
      <c r="H18" s="220"/>
      <c r="I18" s="209">
        <f t="shared" si="8"/>
        <v>0</v>
      </c>
      <c r="J18" s="215">
        <f t="shared" si="9"/>
        <v>0</v>
      </c>
      <c r="K18" s="219">
        <f t="shared" si="1"/>
        <v>0</v>
      </c>
      <c r="L18" s="220"/>
      <c r="M18" s="209">
        <f t="shared" si="10"/>
        <v>0</v>
      </c>
      <c r="N18" s="215">
        <f t="shared" si="11"/>
        <v>0</v>
      </c>
      <c r="O18" s="221">
        <f t="shared" si="2"/>
        <v>0</v>
      </c>
      <c r="P18" s="220"/>
      <c r="Q18" s="209">
        <f t="shared" si="12"/>
        <v>0</v>
      </c>
      <c r="R18" s="215">
        <f t="shared" si="13"/>
        <v>0</v>
      </c>
      <c r="S18" s="219">
        <f t="shared" si="3"/>
        <v>0</v>
      </c>
      <c r="T18" s="220"/>
      <c r="U18" s="209">
        <f t="shared" si="14"/>
        <v>0</v>
      </c>
      <c r="V18" s="215">
        <f t="shared" si="15"/>
        <v>0</v>
      </c>
      <c r="W18" s="219">
        <f t="shared" si="4"/>
        <v>0</v>
      </c>
      <c r="X18" s="220"/>
      <c r="Y18" s="209">
        <f t="shared" si="16"/>
        <v>0</v>
      </c>
      <c r="Z18" s="215">
        <f t="shared" si="17"/>
        <v>0</v>
      </c>
      <c r="AA18" s="219">
        <f t="shared" si="5"/>
        <v>0</v>
      </c>
      <c r="AB18" s="220"/>
      <c r="AC18" s="209">
        <f t="shared" si="18"/>
        <v>0</v>
      </c>
      <c r="AD18" s="215">
        <f t="shared" si="19"/>
        <v>0</v>
      </c>
      <c r="AE18" s="219">
        <f t="shared" si="6"/>
        <v>0</v>
      </c>
      <c r="AF18" s="220"/>
      <c r="AG18" s="209">
        <f t="shared" si="20"/>
        <v>0</v>
      </c>
      <c r="AH18" s="215">
        <f t="shared" si="21"/>
        <v>0</v>
      </c>
      <c r="AI18" s="219">
        <f t="shared" si="7"/>
        <v>0</v>
      </c>
      <c r="AJ18" s="220"/>
      <c r="AK18" s="209">
        <f t="shared" si="22"/>
        <v>0</v>
      </c>
      <c r="AL18" s="215">
        <f t="shared" si="23"/>
        <v>0</v>
      </c>
    </row>
    <row r="19" spans="1:38" x14ac:dyDescent="0.25">
      <c r="A19" s="217" t="s">
        <v>268</v>
      </c>
      <c r="B19" s="217" t="s">
        <v>31</v>
      </c>
      <c r="C19" s="217" t="s">
        <v>51</v>
      </c>
      <c r="D19" s="218">
        <v>1</v>
      </c>
      <c r="E19" s="185">
        <f>VLOOKUP($C19,Master_Device_DB!$C:$E,2,0)</f>
        <v>0.3</v>
      </c>
      <c r="F19" s="212">
        <f>VLOOKUP($C19,Master_Device_DB!$C:$E,3,0)</f>
        <v>3.5</v>
      </c>
      <c r="G19" s="219">
        <f t="shared" ref="G19:G60" si="25">$D19*H19</f>
        <v>0</v>
      </c>
      <c r="H19" s="220"/>
      <c r="I19" s="209">
        <f t="shared" si="8"/>
        <v>0</v>
      </c>
      <c r="J19" s="215">
        <f t="shared" si="9"/>
        <v>0</v>
      </c>
      <c r="K19" s="219">
        <f t="shared" si="1"/>
        <v>0</v>
      </c>
      <c r="L19" s="220"/>
      <c r="M19" s="209">
        <f t="shared" si="10"/>
        <v>0</v>
      </c>
      <c r="N19" s="215">
        <f t="shared" si="11"/>
        <v>0</v>
      </c>
      <c r="O19" s="221">
        <f t="shared" si="2"/>
        <v>0</v>
      </c>
      <c r="P19" s="220"/>
      <c r="Q19" s="209">
        <f t="shared" si="12"/>
        <v>0</v>
      </c>
      <c r="R19" s="215">
        <f t="shared" si="13"/>
        <v>0</v>
      </c>
      <c r="S19" s="219">
        <f t="shared" si="3"/>
        <v>0</v>
      </c>
      <c r="T19" s="220"/>
      <c r="U19" s="209">
        <f t="shared" si="14"/>
        <v>0</v>
      </c>
      <c r="V19" s="215">
        <f t="shared" si="15"/>
        <v>0</v>
      </c>
      <c r="W19" s="219">
        <f t="shared" si="4"/>
        <v>0</v>
      </c>
      <c r="X19" s="220"/>
      <c r="Y19" s="209">
        <f t="shared" si="16"/>
        <v>0</v>
      </c>
      <c r="Z19" s="215">
        <f t="shared" si="17"/>
        <v>0</v>
      </c>
      <c r="AA19" s="219">
        <f t="shared" si="5"/>
        <v>0</v>
      </c>
      <c r="AB19" s="220"/>
      <c r="AC19" s="209">
        <f t="shared" si="18"/>
        <v>0</v>
      </c>
      <c r="AD19" s="215">
        <f t="shared" si="19"/>
        <v>0</v>
      </c>
      <c r="AE19" s="219">
        <f t="shared" si="6"/>
        <v>0</v>
      </c>
      <c r="AF19" s="220"/>
      <c r="AG19" s="209">
        <f t="shared" si="20"/>
        <v>0</v>
      </c>
      <c r="AH19" s="215">
        <f t="shared" si="21"/>
        <v>0</v>
      </c>
      <c r="AI19" s="219">
        <f t="shared" si="7"/>
        <v>0</v>
      </c>
      <c r="AJ19" s="220"/>
      <c r="AK19" s="209">
        <f t="shared" si="22"/>
        <v>0</v>
      </c>
      <c r="AL19" s="215">
        <f t="shared" si="23"/>
        <v>0</v>
      </c>
    </row>
    <row r="20" spans="1:38" x14ac:dyDescent="0.25">
      <c r="A20" s="217" t="s">
        <v>268</v>
      </c>
      <c r="B20" s="217" t="s">
        <v>32</v>
      </c>
      <c r="C20" s="217" t="s">
        <v>52</v>
      </c>
      <c r="D20" s="218">
        <v>1</v>
      </c>
      <c r="E20" s="185">
        <f>VLOOKUP($C20,Master_Device_DB!$C:$E,2,0)</f>
        <v>0.3</v>
      </c>
      <c r="F20" s="212">
        <f>VLOOKUP($C20,Master_Device_DB!$C:$E,3,0)</f>
        <v>3.5</v>
      </c>
      <c r="G20" s="219">
        <f t="shared" si="25"/>
        <v>0</v>
      </c>
      <c r="H20" s="220"/>
      <c r="I20" s="209">
        <f t="shared" si="8"/>
        <v>0</v>
      </c>
      <c r="J20" s="215">
        <f t="shared" si="9"/>
        <v>0</v>
      </c>
      <c r="K20" s="219">
        <f t="shared" si="1"/>
        <v>0</v>
      </c>
      <c r="L20" s="220"/>
      <c r="M20" s="209">
        <f t="shared" si="10"/>
        <v>0</v>
      </c>
      <c r="N20" s="215">
        <f t="shared" si="11"/>
        <v>0</v>
      </c>
      <c r="O20" s="221">
        <f t="shared" si="2"/>
        <v>0</v>
      </c>
      <c r="P20" s="220"/>
      <c r="Q20" s="209">
        <f t="shared" si="12"/>
        <v>0</v>
      </c>
      <c r="R20" s="215">
        <f t="shared" si="13"/>
        <v>0</v>
      </c>
      <c r="S20" s="219">
        <f t="shared" si="3"/>
        <v>0</v>
      </c>
      <c r="T20" s="220"/>
      <c r="U20" s="209">
        <f t="shared" si="14"/>
        <v>0</v>
      </c>
      <c r="V20" s="215">
        <f t="shared" si="15"/>
        <v>0</v>
      </c>
      <c r="W20" s="219">
        <f t="shared" si="4"/>
        <v>0</v>
      </c>
      <c r="X20" s="220"/>
      <c r="Y20" s="209">
        <f t="shared" si="16"/>
        <v>0</v>
      </c>
      <c r="Z20" s="215">
        <f t="shared" si="17"/>
        <v>0</v>
      </c>
      <c r="AA20" s="219">
        <f t="shared" si="5"/>
        <v>0</v>
      </c>
      <c r="AB20" s="220"/>
      <c r="AC20" s="209">
        <f t="shared" si="18"/>
        <v>0</v>
      </c>
      <c r="AD20" s="215">
        <f t="shared" si="19"/>
        <v>0</v>
      </c>
      <c r="AE20" s="219">
        <f t="shared" si="6"/>
        <v>0</v>
      </c>
      <c r="AF20" s="220"/>
      <c r="AG20" s="209">
        <f t="shared" si="20"/>
        <v>0</v>
      </c>
      <c r="AH20" s="215">
        <f t="shared" si="21"/>
        <v>0</v>
      </c>
      <c r="AI20" s="219">
        <f t="shared" si="7"/>
        <v>0</v>
      </c>
      <c r="AJ20" s="220"/>
      <c r="AK20" s="209">
        <f t="shared" si="22"/>
        <v>0</v>
      </c>
      <c r="AL20" s="215">
        <f t="shared" si="23"/>
        <v>0</v>
      </c>
    </row>
    <row r="21" spans="1:38" x14ac:dyDescent="0.25">
      <c r="A21" s="217" t="s">
        <v>268</v>
      </c>
      <c r="B21" s="217" t="s">
        <v>33</v>
      </c>
      <c r="C21" s="217" t="s">
        <v>53</v>
      </c>
      <c r="D21" s="218">
        <v>1</v>
      </c>
      <c r="E21" s="185">
        <f>VLOOKUP($C21,Master_Device_DB!$C:$E,2,0)</f>
        <v>0.3</v>
      </c>
      <c r="F21" s="212">
        <f>VLOOKUP($C21,Master_Device_DB!$C:$E,3,0)</f>
        <v>3.5</v>
      </c>
      <c r="G21" s="219">
        <f t="shared" si="25"/>
        <v>0</v>
      </c>
      <c r="H21" s="220"/>
      <c r="I21" s="209">
        <f t="shared" si="8"/>
        <v>0</v>
      </c>
      <c r="J21" s="215">
        <f t="shared" si="9"/>
        <v>0</v>
      </c>
      <c r="K21" s="219">
        <f t="shared" si="1"/>
        <v>0</v>
      </c>
      <c r="L21" s="220"/>
      <c r="M21" s="209">
        <f t="shared" si="10"/>
        <v>0</v>
      </c>
      <c r="N21" s="215">
        <f t="shared" si="11"/>
        <v>0</v>
      </c>
      <c r="O21" s="221">
        <f t="shared" si="2"/>
        <v>0</v>
      </c>
      <c r="P21" s="220"/>
      <c r="Q21" s="209">
        <f t="shared" si="12"/>
        <v>0</v>
      </c>
      <c r="R21" s="215">
        <f t="shared" si="13"/>
        <v>0</v>
      </c>
      <c r="S21" s="219">
        <f t="shared" si="3"/>
        <v>0</v>
      </c>
      <c r="T21" s="220"/>
      <c r="U21" s="209">
        <f t="shared" si="14"/>
        <v>0</v>
      </c>
      <c r="V21" s="215">
        <f t="shared" si="15"/>
        <v>0</v>
      </c>
      <c r="W21" s="219">
        <f t="shared" si="4"/>
        <v>0</v>
      </c>
      <c r="X21" s="220"/>
      <c r="Y21" s="209">
        <f t="shared" si="16"/>
        <v>0</v>
      </c>
      <c r="Z21" s="215">
        <f t="shared" si="17"/>
        <v>0</v>
      </c>
      <c r="AA21" s="219">
        <f t="shared" si="5"/>
        <v>0</v>
      </c>
      <c r="AB21" s="220"/>
      <c r="AC21" s="209">
        <f t="shared" si="18"/>
        <v>0</v>
      </c>
      <c r="AD21" s="215">
        <f t="shared" si="19"/>
        <v>0</v>
      </c>
      <c r="AE21" s="219">
        <f t="shared" si="6"/>
        <v>0</v>
      </c>
      <c r="AF21" s="220"/>
      <c r="AG21" s="209">
        <f t="shared" si="20"/>
        <v>0</v>
      </c>
      <c r="AH21" s="215">
        <f t="shared" si="21"/>
        <v>0</v>
      </c>
      <c r="AI21" s="219">
        <f t="shared" si="7"/>
        <v>0</v>
      </c>
      <c r="AJ21" s="220"/>
      <c r="AK21" s="209">
        <f t="shared" si="22"/>
        <v>0</v>
      </c>
      <c r="AL21" s="215">
        <f t="shared" si="23"/>
        <v>0</v>
      </c>
    </row>
    <row r="22" spans="1:38" x14ac:dyDescent="0.25">
      <c r="A22" s="217" t="s">
        <v>268</v>
      </c>
      <c r="B22" s="217" t="s">
        <v>34</v>
      </c>
      <c r="C22" s="217" t="s">
        <v>54</v>
      </c>
      <c r="D22" s="218">
        <v>1</v>
      </c>
      <c r="E22" s="185">
        <f>VLOOKUP($C22,Master_Device_DB!$C:$E,2,0)</f>
        <v>0.3</v>
      </c>
      <c r="F22" s="212">
        <f>VLOOKUP($C22,Master_Device_DB!$C:$E,3,0)</f>
        <v>3.5</v>
      </c>
      <c r="G22" s="219">
        <f t="shared" si="25"/>
        <v>0</v>
      </c>
      <c r="H22" s="220"/>
      <c r="I22" s="209">
        <f t="shared" si="8"/>
        <v>0</v>
      </c>
      <c r="J22" s="215">
        <f t="shared" si="9"/>
        <v>0</v>
      </c>
      <c r="K22" s="219">
        <f t="shared" si="1"/>
        <v>0</v>
      </c>
      <c r="L22" s="220"/>
      <c r="M22" s="209">
        <f t="shared" si="10"/>
        <v>0</v>
      </c>
      <c r="N22" s="215">
        <f t="shared" si="11"/>
        <v>0</v>
      </c>
      <c r="O22" s="221">
        <f t="shared" si="2"/>
        <v>0</v>
      </c>
      <c r="P22" s="220"/>
      <c r="Q22" s="209">
        <f t="shared" si="12"/>
        <v>0</v>
      </c>
      <c r="R22" s="215">
        <f t="shared" si="13"/>
        <v>0</v>
      </c>
      <c r="S22" s="219">
        <f t="shared" si="3"/>
        <v>0</v>
      </c>
      <c r="T22" s="220"/>
      <c r="U22" s="209">
        <f t="shared" si="14"/>
        <v>0</v>
      </c>
      <c r="V22" s="215">
        <f t="shared" si="15"/>
        <v>0</v>
      </c>
      <c r="W22" s="219">
        <f t="shared" si="4"/>
        <v>0</v>
      </c>
      <c r="X22" s="220"/>
      <c r="Y22" s="209">
        <f t="shared" si="16"/>
        <v>0</v>
      </c>
      <c r="Z22" s="215">
        <f t="shared" si="17"/>
        <v>0</v>
      </c>
      <c r="AA22" s="219">
        <f t="shared" si="5"/>
        <v>0</v>
      </c>
      <c r="AB22" s="220"/>
      <c r="AC22" s="209">
        <f t="shared" si="18"/>
        <v>0</v>
      </c>
      <c r="AD22" s="215">
        <f t="shared" si="19"/>
        <v>0</v>
      </c>
      <c r="AE22" s="219">
        <f t="shared" si="6"/>
        <v>0</v>
      </c>
      <c r="AF22" s="220"/>
      <c r="AG22" s="209">
        <f t="shared" si="20"/>
        <v>0</v>
      </c>
      <c r="AH22" s="215">
        <f t="shared" si="21"/>
        <v>0</v>
      </c>
      <c r="AI22" s="219">
        <f t="shared" si="7"/>
        <v>0</v>
      </c>
      <c r="AJ22" s="220"/>
      <c r="AK22" s="209">
        <f t="shared" si="22"/>
        <v>0</v>
      </c>
      <c r="AL22" s="215">
        <f t="shared" si="23"/>
        <v>0</v>
      </c>
    </row>
    <row r="23" spans="1:38" x14ac:dyDescent="0.25">
      <c r="A23" s="217" t="s">
        <v>268</v>
      </c>
      <c r="B23" s="217" t="s">
        <v>35</v>
      </c>
      <c r="C23" s="217" t="s">
        <v>55</v>
      </c>
      <c r="D23" s="218">
        <v>1</v>
      </c>
      <c r="E23" s="185">
        <f>VLOOKUP($C23,Master_Device_DB!$C:$E,2,0)</f>
        <v>0.3</v>
      </c>
      <c r="F23" s="212">
        <f>VLOOKUP($C23,Master_Device_DB!$C:$E,3,0)</f>
        <v>3.5</v>
      </c>
      <c r="G23" s="219">
        <f t="shared" si="25"/>
        <v>0</v>
      </c>
      <c r="H23" s="220"/>
      <c r="I23" s="209">
        <f t="shared" si="8"/>
        <v>0</v>
      </c>
      <c r="J23" s="215">
        <f t="shared" si="9"/>
        <v>0</v>
      </c>
      <c r="K23" s="219">
        <f t="shared" si="1"/>
        <v>0</v>
      </c>
      <c r="L23" s="220"/>
      <c r="M23" s="209">
        <f t="shared" si="10"/>
        <v>0</v>
      </c>
      <c r="N23" s="215">
        <f t="shared" si="11"/>
        <v>0</v>
      </c>
      <c r="O23" s="221">
        <f t="shared" si="2"/>
        <v>0</v>
      </c>
      <c r="P23" s="220"/>
      <c r="Q23" s="209">
        <f t="shared" si="12"/>
        <v>0</v>
      </c>
      <c r="R23" s="215">
        <f t="shared" si="13"/>
        <v>0</v>
      </c>
      <c r="S23" s="219">
        <f t="shared" si="3"/>
        <v>0</v>
      </c>
      <c r="T23" s="220"/>
      <c r="U23" s="209">
        <f t="shared" si="14"/>
        <v>0</v>
      </c>
      <c r="V23" s="215">
        <f t="shared" si="15"/>
        <v>0</v>
      </c>
      <c r="W23" s="219">
        <f t="shared" si="4"/>
        <v>0</v>
      </c>
      <c r="X23" s="220"/>
      <c r="Y23" s="209">
        <f t="shared" si="16"/>
        <v>0</v>
      </c>
      <c r="Z23" s="215">
        <f t="shared" si="17"/>
        <v>0</v>
      </c>
      <c r="AA23" s="219">
        <f t="shared" si="5"/>
        <v>0</v>
      </c>
      <c r="AB23" s="220"/>
      <c r="AC23" s="209">
        <f t="shared" si="18"/>
        <v>0</v>
      </c>
      <c r="AD23" s="215">
        <f t="shared" si="19"/>
        <v>0</v>
      </c>
      <c r="AE23" s="219">
        <f t="shared" si="6"/>
        <v>0</v>
      </c>
      <c r="AF23" s="220"/>
      <c r="AG23" s="209">
        <f t="shared" si="20"/>
        <v>0</v>
      </c>
      <c r="AH23" s="215">
        <f t="shared" si="21"/>
        <v>0</v>
      </c>
      <c r="AI23" s="219">
        <f t="shared" si="7"/>
        <v>0</v>
      </c>
      <c r="AJ23" s="220"/>
      <c r="AK23" s="209">
        <f t="shared" si="22"/>
        <v>0</v>
      </c>
      <c r="AL23" s="215">
        <f t="shared" si="23"/>
        <v>0</v>
      </c>
    </row>
    <row r="24" spans="1:38" x14ac:dyDescent="0.25">
      <c r="A24" s="217" t="s">
        <v>268</v>
      </c>
      <c r="B24" s="217" t="s">
        <v>36</v>
      </c>
      <c r="C24" s="217" t="s">
        <v>56</v>
      </c>
      <c r="D24" s="218">
        <v>1</v>
      </c>
      <c r="E24" s="185">
        <f>VLOOKUP($C24,Master_Device_DB!$C:$E,2,0)</f>
        <v>0.3</v>
      </c>
      <c r="F24" s="212">
        <f>VLOOKUP($C24,Master_Device_DB!$C:$E,3,0)</f>
        <v>3.5</v>
      </c>
      <c r="G24" s="219">
        <f t="shared" si="25"/>
        <v>0</v>
      </c>
      <c r="H24" s="220"/>
      <c r="I24" s="209">
        <f t="shared" si="8"/>
        <v>0</v>
      </c>
      <c r="J24" s="215">
        <f t="shared" si="9"/>
        <v>0</v>
      </c>
      <c r="K24" s="219">
        <f t="shared" si="1"/>
        <v>0</v>
      </c>
      <c r="L24" s="220"/>
      <c r="M24" s="209">
        <f t="shared" si="10"/>
        <v>0</v>
      </c>
      <c r="N24" s="215">
        <f t="shared" si="11"/>
        <v>0</v>
      </c>
      <c r="O24" s="221">
        <f t="shared" si="2"/>
        <v>0</v>
      </c>
      <c r="P24" s="220"/>
      <c r="Q24" s="209">
        <f t="shared" si="12"/>
        <v>0</v>
      </c>
      <c r="R24" s="215">
        <f t="shared" si="13"/>
        <v>0</v>
      </c>
      <c r="S24" s="219">
        <f t="shared" si="3"/>
        <v>0</v>
      </c>
      <c r="T24" s="220"/>
      <c r="U24" s="209">
        <f t="shared" si="14"/>
        <v>0</v>
      </c>
      <c r="V24" s="215">
        <f t="shared" si="15"/>
        <v>0</v>
      </c>
      <c r="W24" s="219">
        <f t="shared" si="4"/>
        <v>0</v>
      </c>
      <c r="X24" s="220"/>
      <c r="Y24" s="209">
        <f t="shared" si="16"/>
        <v>0</v>
      </c>
      <c r="Z24" s="215">
        <f t="shared" si="17"/>
        <v>0</v>
      </c>
      <c r="AA24" s="219">
        <f t="shared" si="5"/>
        <v>0</v>
      </c>
      <c r="AB24" s="220"/>
      <c r="AC24" s="209">
        <f t="shared" si="18"/>
        <v>0</v>
      </c>
      <c r="AD24" s="215">
        <f t="shared" si="19"/>
        <v>0</v>
      </c>
      <c r="AE24" s="219">
        <f t="shared" si="6"/>
        <v>0</v>
      </c>
      <c r="AF24" s="220"/>
      <c r="AG24" s="209">
        <f t="shared" si="20"/>
        <v>0</v>
      </c>
      <c r="AH24" s="215">
        <f t="shared" si="21"/>
        <v>0</v>
      </c>
      <c r="AI24" s="219">
        <f t="shared" si="7"/>
        <v>0</v>
      </c>
      <c r="AJ24" s="220"/>
      <c r="AK24" s="209">
        <f t="shared" si="22"/>
        <v>0</v>
      </c>
      <c r="AL24" s="215">
        <f t="shared" si="23"/>
        <v>0</v>
      </c>
    </row>
    <row r="25" spans="1:38" x14ac:dyDescent="0.25">
      <c r="A25" s="217" t="s">
        <v>268</v>
      </c>
      <c r="B25" s="217" t="s">
        <v>25</v>
      </c>
      <c r="C25" s="222" t="s">
        <v>85</v>
      </c>
      <c r="D25" s="218">
        <v>1</v>
      </c>
      <c r="E25" s="185">
        <f>VLOOKUP($C25,Master_Device_DB!$C:$E,2,0)</f>
        <v>0.3</v>
      </c>
      <c r="F25" s="212">
        <f>VLOOKUP($C25,Master_Device_DB!$C:$E,3,0)</f>
        <v>3.5</v>
      </c>
      <c r="G25" s="219">
        <f t="shared" si="25"/>
        <v>0</v>
      </c>
      <c r="H25" s="220"/>
      <c r="I25" s="209">
        <f t="shared" si="8"/>
        <v>0</v>
      </c>
      <c r="J25" s="215">
        <f t="shared" si="9"/>
        <v>0</v>
      </c>
      <c r="K25" s="219">
        <f t="shared" si="1"/>
        <v>0</v>
      </c>
      <c r="L25" s="220"/>
      <c r="M25" s="209">
        <f t="shared" si="10"/>
        <v>0</v>
      </c>
      <c r="N25" s="215">
        <f t="shared" si="11"/>
        <v>0</v>
      </c>
      <c r="O25" s="221">
        <f t="shared" si="2"/>
        <v>0</v>
      </c>
      <c r="P25" s="220"/>
      <c r="Q25" s="209">
        <f t="shared" si="12"/>
        <v>0</v>
      </c>
      <c r="R25" s="215">
        <f t="shared" si="13"/>
        <v>0</v>
      </c>
      <c r="S25" s="219">
        <f t="shared" si="3"/>
        <v>0</v>
      </c>
      <c r="T25" s="220"/>
      <c r="U25" s="209">
        <f t="shared" si="14"/>
        <v>0</v>
      </c>
      <c r="V25" s="215">
        <f t="shared" si="15"/>
        <v>0</v>
      </c>
      <c r="W25" s="219">
        <f t="shared" si="4"/>
        <v>0</v>
      </c>
      <c r="X25" s="220"/>
      <c r="Y25" s="209">
        <f t="shared" si="16"/>
        <v>0</v>
      </c>
      <c r="Z25" s="215">
        <f t="shared" si="17"/>
        <v>0</v>
      </c>
      <c r="AA25" s="219">
        <f t="shared" si="5"/>
        <v>0</v>
      </c>
      <c r="AB25" s="220"/>
      <c r="AC25" s="209">
        <f t="shared" si="18"/>
        <v>0</v>
      </c>
      <c r="AD25" s="215">
        <f t="shared" si="19"/>
        <v>0</v>
      </c>
      <c r="AE25" s="219">
        <f t="shared" si="6"/>
        <v>0</v>
      </c>
      <c r="AF25" s="220"/>
      <c r="AG25" s="209">
        <f t="shared" si="20"/>
        <v>0</v>
      </c>
      <c r="AH25" s="215">
        <f t="shared" si="21"/>
        <v>0</v>
      </c>
      <c r="AI25" s="219">
        <f t="shared" si="7"/>
        <v>0</v>
      </c>
      <c r="AJ25" s="220"/>
      <c r="AK25" s="209">
        <f t="shared" si="22"/>
        <v>0</v>
      </c>
      <c r="AL25" s="215">
        <f t="shared" si="23"/>
        <v>0</v>
      </c>
    </row>
    <row r="26" spans="1:38" x14ac:dyDescent="0.25">
      <c r="A26" s="217" t="s">
        <v>268</v>
      </c>
      <c r="B26" s="217" t="s">
        <v>25</v>
      </c>
      <c r="C26" s="217" t="s">
        <v>57</v>
      </c>
      <c r="D26" s="218">
        <v>1</v>
      </c>
      <c r="E26" s="185">
        <f>VLOOKUP($C26,Master_Device_DB!$C:$E,2,0)</f>
        <v>0.3</v>
      </c>
      <c r="F26" s="212">
        <f>VLOOKUP($C26,Master_Device_DB!$C:$E,3,0)</f>
        <v>6.5</v>
      </c>
      <c r="G26" s="219">
        <f t="shared" si="25"/>
        <v>0</v>
      </c>
      <c r="H26" s="220"/>
      <c r="I26" s="209">
        <f t="shared" si="8"/>
        <v>0</v>
      </c>
      <c r="J26" s="215">
        <f t="shared" si="9"/>
        <v>0</v>
      </c>
      <c r="K26" s="219">
        <f t="shared" si="1"/>
        <v>0</v>
      </c>
      <c r="L26" s="220"/>
      <c r="M26" s="209">
        <f t="shared" si="10"/>
        <v>0</v>
      </c>
      <c r="N26" s="215">
        <f t="shared" si="11"/>
        <v>0</v>
      </c>
      <c r="O26" s="221">
        <f t="shared" si="2"/>
        <v>0</v>
      </c>
      <c r="P26" s="220"/>
      <c r="Q26" s="209">
        <f t="shared" si="12"/>
        <v>0</v>
      </c>
      <c r="R26" s="215">
        <f t="shared" si="13"/>
        <v>0</v>
      </c>
      <c r="S26" s="219">
        <f t="shared" si="3"/>
        <v>0</v>
      </c>
      <c r="T26" s="220"/>
      <c r="U26" s="209">
        <f t="shared" si="14"/>
        <v>0</v>
      </c>
      <c r="V26" s="215">
        <f t="shared" si="15"/>
        <v>0</v>
      </c>
      <c r="W26" s="219">
        <f t="shared" si="4"/>
        <v>0</v>
      </c>
      <c r="X26" s="220"/>
      <c r="Y26" s="209">
        <f t="shared" si="16"/>
        <v>0</v>
      </c>
      <c r="Z26" s="215">
        <f t="shared" si="17"/>
        <v>0</v>
      </c>
      <c r="AA26" s="219">
        <f t="shared" si="5"/>
        <v>0</v>
      </c>
      <c r="AB26" s="220"/>
      <c r="AC26" s="209">
        <f t="shared" si="18"/>
        <v>0</v>
      </c>
      <c r="AD26" s="215">
        <f t="shared" si="19"/>
        <v>0</v>
      </c>
      <c r="AE26" s="219">
        <f t="shared" si="6"/>
        <v>0</v>
      </c>
      <c r="AF26" s="220"/>
      <c r="AG26" s="209">
        <f t="shared" si="20"/>
        <v>0</v>
      </c>
      <c r="AH26" s="215">
        <f t="shared" si="21"/>
        <v>0</v>
      </c>
      <c r="AI26" s="219">
        <f t="shared" si="7"/>
        <v>0</v>
      </c>
      <c r="AJ26" s="220"/>
      <c r="AK26" s="209">
        <f t="shared" si="22"/>
        <v>0</v>
      </c>
      <c r="AL26" s="215">
        <f t="shared" si="23"/>
        <v>0</v>
      </c>
    </row>
    <row r="27" spans="1:38" x14ac:dyDescent="0.25">
      <c r="A27" s="217" t="s">
        <v>268</v>
      </c>
      <c r="B27" s="217" t="s">
        <v>25</v>
      </c>
      <c r="C27" s="217" t="s">
        <v>58</v>
      </c>
      <c r="D27" s="218">
        <v>1</v>
      </c>
      <c r="E27" s="185">
        <f>VLOOKUP($C27,Master_Device_DB!$C:$E,2,0)</f>
        <v>0.3</v>
      </c>
      <c r="F27" s="212">
        <f>VLOOKUP($C27,Master_Device_DB!$C:$E,3,0)</f>
        <v>6.5</v>
      </c>
      <c r="G27" s="219">
        <f t="shared" si="25"/>
        <v>0</v>
      </c>
      <c r="H27" s="220"/>
      <c r="I27" s="209">
        <f t="shared" si="8"/>
        <v>0</v>
      </c>
      <c r="J27" s="215">
        <f t="shared" si="9"/>
        <v>0</v>
      </c>
      <c r="K27" s="219">
        <f t="shared" si="1"/>
        <v>0</v>
      </c>
      <c r="L27" s="220"/>
      <c r="M27" s="209">
        <f t="shared" si="10"/>
        <v>0</v>
      </c>
      <c r="N27" s="215">
        <f t="shared" si="11"/>
        <v>0</v>
      </c>
      <c r="O27" s="221">
        <f t="shared" si="2"/>
        <v>0</v>
      </c>
      <c r="P27" s="220"/>
      <c r="Q27" s="209">
        <f t="shared" si="12"/>
        <v>0</v>
      </c>
      <c r="R27" s="215">
        <f t="shared" si="13"/>
        <v>0</v>
      </c>
      <c r="S27" s="219">
        <f t="shared" si="3"/>
        <v>0</v>
      </c>
      <c r="T27" s="220"/>
      <c r="U27" s="209">
        <f t="shared" si="14"/>
        <v>0</v>
      </c>
      <c r="V27" s="215">
        <f t="shared" si="15"/>
        <v>0</v>
      </c>
      <c r="W27" s="219">
        <f t="shared" si="4"/>
        <v>0</v>
      </c>
      <c r="X27" s="220"/>
      <c r="Y27" s="209">
        <f t="shared" si="16"/>
        <v>0</v>
      </c>
      <c r="Z27" s="215">
        <f t="shared" si="17"/>
        <v>0</v>
      </c>
      <c r="AA27" s="219">
        <f t="shared" si="5"/>
        <v>0</v>
      </c>
      <c r="AB27" s="220"/>
      <c r="AC27" s="209">
        <f t="shared" si="18"/>
        <v>0</v>
      </c>
      <c r="AD27" s="215">
        <f t="shared" si="19"/>
        <v>0</v>
      </c>
      <c r="AE27" s="219">
        <f t="shared" si="6"/>
        <v>0</v>
      </c>
      <c r="AF27" s="220"/>
      <c r="AG27" s="209">
        <f t="shared" si="20"/>
        <v>0</v>
      </c>
      <c r="AH27" s="215">
        <f t="shared" si="21"/>
        <v>0</v>
      </c>
      <c r="AI27" s="219">
        <f t="shared" si="7"/>
        <v>0</v>
      </c>
      <c r="AJ27" s="220"/>
      <c r="AK27" s="209">
        <f t="shared" si="22"/>
        <v>0</v>
      </c>
      <c r="AL27" s="215">
        <f t="shared" si="23"/>
        <v>0</v>
      </c>
    </row>
    <row r="28" spans="1:38" x14ac:dyDescent="0.25">
      <c r="A28" s="217" t="s">
        <v>268</v>
      </c>
      <c r="B28" s="217" t="s">
        <v>37</v>
      </c>
      <c r="C28" s="217" t="s">
        <v>59</v>
      </c>
      <c r="D28" s="218">
        <v>1</v>
      </c>
      <c r="E28" s="185">
        <f>VLOOKUP($C28,Master_Device_DB!$C:$E,2,0)</f>
        <v>0.33</v>
      </c>
      <c r="F28" s="212">
        <f>VLOOKUP($C28,Master_Device_DB!$C:$E,3,0)</f>
        <v>4.2</v>
      </c>
      <c r="G28" s="219">
        <f t="shared" si="25"/>
        <v>0</v>
      </c>
      <c r="H28" s="220"/>
      <c r="I28" s="209">
        <f t="shared" si="8"/>
        <v>0</v>
      </c>
      <c r="J28" s="215">
        <f t="shared" si="9"/>
        <v>0</v>
      </c>
      <c r="K28" s="219">
        <f t="shared" si="1"/>
        <v>0</v>
      </c>
      <c r="L28" s="220"/>
      <c r="M28" s="209">
        <f t="shared" si="10"/>
        <v>0</v>
      </c>
      <c r="N28" s="215">
        <f t="shared" si="11"/>
        <v>0</v>
      </c>
      <c r="O28" s="221">
        <f t="shared" si="2"/>
        <v>0</v>
      </c>
      <c r="P28" s="220"/>
      <c r="Q28" s="209">
        <f t="shared" si="12"/>
        <v>0</v>
      </c>
      <c r="R28" s="215">
        <f t="shared" si="13"/>
        <v>0</v>
      </c>
      <c r="S28" s="219">
        <f t="shared" si="3"/>
        <v>0</v>
      </c>
      <c r="T28" s="220"/>
      <c r="U28" s="209">
        <f t="shared" si="14"/>
        <v>0</v>
      </c>
      <c r="V28" s="215">
        <f t="shared" si="15"/>
        <v>0</v>
      </c>
      <c r="W28" s="219">
        <f t="shared" si="4"/>
        <v>0</v>
      </c>
      <c r="X28" s="220"/>
      <c r="Y28" s="209">
        <f t="shared" si="16"/>
        <v>0</v>
      </c>
      <c r="Z28" s="215">
        <f t="shared" si="17"/>
        <v>0</v>
      </c>
      <c r="AA28" s="219">
        <f t="shared" si="5"/>
        <v>0</v>
      </c>
      <c r="AB28" s="220"/>
      <c r="AC28" s="209">
        <f t="shared" si="18"/>
        <v>0</v>
      </c>
      <c r="AD28" s="215">
        <f t="shared" si="19"/>
        <v>0</v>
      </c>
      <c r="AE28" s="219">
        <f t="shared" si="6"/>
        <v>0</v>
      </c>
      <c r="AF28" s="220"/>
      <c r="AG28" s="209">
        <f t="shared" si="20"/>
        <v>0</v>
      </c>
      <c r="AH28" s="215">
        <f t="shared" si="21"/>
        <v>0</v>
      </c>
      <c r="AI28" s="219">
        <f t="shared" si="7"/>
        <v>0</v>
      </c>
      <c r="AJ28" s="220"/>
      <c r="AK28" s="209">
        <f t="shared" si="22"/>
        <v>0</v>
      </c>
      <c r="AL28" s="215">
        <f t="shared" si="23"/>
        <v>0</v>
      </c>
    </row>
    <row r="29" spans="1:38" x14ac:dyDescent="0.25">
      <c r="A29" s="217" t="s">
        <v>268</v>
      </c>
      <c r="B29" s="217" t="s">
        <v>25</v>
      </c>
      <c r="C29" s="217" t="s">
        <v>60</v>
      </c>
      <c r="D29" s="218">
        <v>1</v>
      </c>
      <c r="E29" s="185">
        <f>VLOOKUP($C29,Master_Device_DB!$C:$E,2,0)</f>
        <v>0.3</v>
      </c>
      <c r="F29" s="212">
        <f>VLOOKUP($C29,Master_Device_DB!$C:$E,3,0)</f>
        <v>7</v>
      </c>
      <c r="G29" s="219">
        <f t="shared" si="25"/>
        <v>0</v>
      </c>
      <c r="H29" s="220"/>
      <c r="I29" s="209">
        <f t="shared" si="8"/>
        <v>0</v>
      </c>
      <c r="J29" s="215">
        <f t="shared" si="9"/>
        <v>0</v>
      </c>
      <c r="K29" s="219">
        <f t="shared" si="1"/>
        <v>0</v>
      </c>
      <c r="L29" s="220"/>
      <c r="M29" s="209">
        <f t="shared" si="10"/>
        <v>0</v>
      </c>
      <c r="N29" s="215">
        <f t="shared" si="11"/>
        <v>0</v>
      </c>
      <c r="O29" s="221">
        <f t="shared" si="2"/>
        <v>0</v>
      </c>
      <c r="P29" s="220"/>
      <c r="Q29" s="209">
        <f t="shared" si="12"/>
        <v>0</v>
      </c>
      <c r="R29" s="215">
        <f t="shared" si="13"/>
        <v>0</v>
      </c>
      <c r="S29" s="219">
        <f t="shared" si="3"/>
        <v>0</v>
      </c>
      <c r="T29" s="220"/>
      <c r="U29" s="209">
        <f t="shared" si="14"/>
        <v>0</v>
      </c>
      <c r="V29" s="215">
        <f t="shared" si="15"/>
        <v>0</v>
      </c>
      <c r="W29" s="219">
        <f t="shared" si="4"/>
        <v>0</v>
      </c>
      <c r="X29" s="220"/>
      <c r="Y29" s="209">
        <f t="shared" si="16"/>
        <v>0</v>
      </c>
      <c r="Z29" s="215">
        <f t="shared" si="17"/>
        <v>0</v>
      </c>
      <c r="AA29" s="219">
        <f t="shared" si="5"/>
        <v>0</v>
      </c>
      <c r="AB29" s="220"/>
      <c r="AC29" s="209">
        <f t="shared" si="18"/>
        <v>0</v>
      </c>
      <c r="AD29" s="215">
        <f t="shared" si="19"/>
        <v>0</v>
      </c>
      <c r="AE29" s="219">
        <f t="shared" si="6"/>
        <v>0</v>
      </c>
      <c r="AF29" s="220"/>
      <c r="AG29" s="209">
        <f t="shared" si="20"/>
        <v>0</v>
      </c>
      <c r="AH29" s="215">
        <f t="shared" si="21"/>
        <v>0</v>
      </c>
      <c r="AI29" s="219">
        <f t="shared" si="7"/>
        <v>0</v>
      </c>
      <c r="AJ29" s="220"/>
      <c r="AK29" s="209">
        <f t="shared" si="22"/>
        <v>0</v>
      </c>
      <c r="AL29" s="215">
        <f t="shared" si="23"/>
        <v>0</v>
      </c>
    </row>
    <row r="30" spans="1:38" x14ac:dyDescent="0.25">
      <c r="A30" s="217" t="s">
        <v>268</v>
      </c>
      <c r="B30" s="217" t="s">
        <v>33</v>
      </c>
      <c r="C30" s="217" t="s">
        <v>61</v>
      </c>
      <c r="D30" s="218">
        <v>1</v>
      </c>
      <c r="E30" s="185">
        <f>VLOOKUP($C30,Master_Device_DB!$C:$E,2,0)</f>
        <v>0.3</v>
      </c>
      <c r="F30" s="212">
        <f>VLOOKUP($C30,Master_Device_DB!$C:$E,3,0)</f>
        <v>7</v>
      </c>
      <c r="G30" s="219">
        <f t="shared" si="25"/>
        <v>0</v>
      </c>
      <c r="H30" s="220"/>
      <c r="I30" s="209">
        <f t="shared" si="8"/>
        <v>0</v>
      </c>
      <c r="J30" s="215">
        <f t="shared" si="9"/>
        <v>0</v>
      </c>
      <c r="K30" s="219">
        <f t="shared" si="1"/>
        <v>0</v>
      </c>
      <c r="L30" s="220"/>
      <c r="M30" s="209">
        <f t="shared" si="10"/>
        <v>0</v>
      </c>
      <c r="N30" s="215">
        <f t="shared" si="11"/>
        <v>0</v>
      </c>
      <c r="O30" s="221">
        <f t="shared" si="2"/>
        <v>0</v>
      </c>
      <c r="P30" s="220"/>
      <c r="Q30" s="209">
        <f t="shared" si="12"/>
        <v>0</v>
      </c>
      <c r="R30" s="215">
        <f t="shared" si="13"/>
        <v>0</v>
      </c>
      <c r="S30" s="219">
        <f t="shared" si="3"/>
        <v>0</v>
      </c>
      <c r="T30" s="220"/>
      <c r="U30" s="209">
        <f t="shared" si="14"/>
        <v>0</v>
      </c>
      <c r="V30" s="215">
        <f t="shared" si="15"/>
        <v>0</v>
      </c>
      <c r="W30" s="219">
        <f t="shared" si="4"/>
        <v>0</v>
      </c>
      <c r="X30" s="220"/>
      <c r="Y30" s="209">
        <f t="shared" si="16"/>
        <v>0</v>
      </c>
      <c r="Z30" s="215">
        <f t="shared" si="17"/>
        <v>0</v>
      </c>
      <c r="AA30" s="219">
        <f t="shared" si="5"/>
        <v>0</v>
      </c>
      <c r="AB30" s="220"/>
      <c r="AC30" s="209">
        <f t="shared" si="18"/>
        <v>0</v>
      </c>
      <c r="AD30" s="215">
        <f t="shared" si="19"/>
        <v>0</v>
      </c>
      <c r="AE30" s="219">
        <f t="shared" si="6"/>
        <v>0</v>
      </c>
      <c r="AF30" s="220"/>
      <c r="AG30" s="209">
        <f t="shared" si="20"/>
        <v>0</v>
      </c>
      <c r="AH30" s="215">
        <f t="shared" si="21"/>
        <v>0</v>
      </c>
      <c r="AI30" s="219">
        <f t="shared" si="7"/>
        <v>0</v>
      </c>
      <c r="AJ30" s="220"/>
      <c r="AK30" s="209">
        <f t="shared" si="22"/>
        <v>0</v>
      </c>
      <c r="AL30" s="215">
        <f t="shared" si="23"/>
        <v>0</v>
      </c>
    </row>
    <row r="31" spans="1:38" x14ac:dyDescent="0.25">
      <c r="A31" s="217" t="s">
        <v>268</v>
      </c>
      <c r="B31" s="217" t="s">
        <v>33</v>
      </c>
      <c r="C31" s="217" t="s">
        <v>62</v>
      </c>
      <c r="D31" s="218">
        <v>1</v>
      </c>
      <c r="E31" s="185">
        <f>VLOOKUP($C31,Master_Device_DB!$C:$E,2,0)</f>
        <v>0.3</v>
      </c>
      <c r="F31" s="212">
        <f>VLOOKUP($C31,Master_Device_DB!$C:$E,3,0)</f>
        <v>6.5</v>
      </c>
      <c r="G31" s="219">
        <f t="shared" si="25"/>
        <v>0</v>
      </c>
      <c r="H31" s="220"/>
      <c r="I31" s="209">
        <f t="shared" si="8"/>
        <v>0</v>
      </c>
      <c r="J31" s="215">
        <f t="shared" si="9"/>
        <v>0</v>
      </c>
      <c r="K31" s="219">
        <f t="shared" si="1"/>
        <v>0</v>
      </c>
      <c r="L31" s="220"/>
      <c r="M31" s="209">
        <f t="shared" si="10"/>
        <v>0</v>
      </c>
      <c r="N31" s="215">
        <f t="shared" si="11"/>
        <v>0</v>
      </c>
      <c r="O31" s="221">
        <f t="shared" si="2"/>
        <v>0</v>
      </c>
      <c r="P31" s="220"/>
      <c r="Q31" s="209">
        <f t="shared" si="12"/>
        <v>0</v>
      </c>
      <c r="R31" s="215">
        <f t="shared" si="13"/>
        <v>0</v>
      </c>
      <c r="S31" s="219">
        <f t="shared" si="3"/>
        <v>0</v>
      </c>
      <c r="T31" s="220"/>
      <c r="U31" s="209">
        <f t="shared" si="14"/>
        <v>0</v>
      </c>
      <c r="V31" s="215">
        <f t="shared" si="15"/>
        <v>0</v>
      </c>
      <c r="W31" s="219">
        <f t="shared" si="4"/>
        <v>0</v>
      </c>
      <c r="X31" s="220"/>
      <c r="Y31" s="209">
        <f t="shared" si="16"/>
        <v>0</v>
      </c>
      <c r="Z31" s="215">
        <f t="shared" si="17"/>
        <v>0</v>
      </c>
      <c r="AA31" s="219">
        <f t="shared" si="5"/>
        <v>0</v>
      </c>
      <c r="AB31" s="220"/>
      <c r="AC31" s="209">
        <f t="shared" si="18"/>
        <v>0</v>
      </c>
      <c r="AD31" s="215">
        <f t="shared" si="19"/>
        <v>0</v>
      </c>
      <c r="AE31" s="219">
        <f t="shared" si="6"/>
        <v>0</v>
      </c>
      <c r="AF31" s="220"/>
      <c r="AG31" s="209">
        <f t="shared" si="20"/>
        <v>0</v>
      </c>
      <c r="AH31" s="215">
        <f t="shared" si="21"/>
        <v>0</v>
      </c>
      <c r="AI31" s="219">
        <f t="shared" si="7"/>
        <v>0</v>
      </c>
      <c r="AJ31" s="220"/>
      <c r="AK31" s="209">
        <f t="shared" si="22"/>
        <v>0</v>
      </c>
      <c r="AL31" s="215">
        <f t="shared" si="23"/>
        <v>0</v>
      </c>
    </row>
    <row r="32" spans="1:38" x14ac:dyDescent="0.25">
      <c r="A32" s="217" t="s">
        <v>268</v>
      </c>
      <c r="B32" s="217" t="s">
        <v>33</v>
      </c>
      <c r="C32" s="217" t="s">
        <v>63</v>
      </c>
      <c r="D32" s="218">
        <v>1</v>
      </c>
      <c r="E32" s="185">
        <f>VLOOKUP($C32,Master_Device_DB!$C:$E,2,0)</f>
        <v>0.3</v>
      </c>
      <c r="F32" s="212">
        <f>VLOOKUP($C32,Master_Device_DB!$C:$E,3,0)</f>
        <v>7</v>
      </c>
      <c r="G32" s="219">
        <f t="shared" si="25"/>
        <v>0</v>
      </c>
      <c r="H32" s="220"/>
      <c r="I32" s="209">
        <f t="shared" si="8"/>
        <v>0</v>
      </c>
      <c r="J32" s="215">
        <f t="shared" si="9"/>
        <v>0</v>
      </c>
      <c r="K32" s="219">
        <f t="shared" si="1"/>
        <v>0</v>
      </c>
      <c r="L32" s="220"/>
      <c r="M32" s="209">
        <f t="shared" si="10"/>
        <v>0</v>
      </c>
      <c r="N32" s="215">
        <f t="shared" si="11"/>
        <v>0</v>
      </c>
      <c r="O32" s="221">
        <f t="shared" si="2"/>
        <v>0</v>
      </c>
      <c r="P32" s="220"/>
      <c r="Q32" s="209">
        <f t="shared" si="12"/>
        <v>0</v>
      </c>
      <c r="R32" s="215">
        <f t="shared" si="13"/>
        <v>0</v>
      </c>
      <c r="S32" s="219">
        <f t="shared" si="3"/>
        <v>0</v>
      </c>
      <c r="T32" s="220"/>
      <c r="U32" s="209">
        <f t="shared" si="14"/>
        <v>0</v>
      </c>
      <c r="V32" s="215">
        <f t="shared" si="15"/>
        <v>0</v>
      </c>
      <c r="W32" s="219">
        <f t="shared" si="4"/>
        <v>0</v>
      </c>
      <c r="X32" s="220"/>
      <c r="Y32" s="209">
        <f t="shared" si="16"/>
        <v>0</v>
      </c>
      <c r="Z32" s="215">
        <f t="shared" si="17"/>
        <v>0</v>
      </c>
      <c r="AA32" s="219">
        <f t="shared" si="5"/>
        <v>0</v>
      </c>
      <c r="AB32" s="220"/>
      <c r="AC32" s="209">
        <f t="shared" si="18"/>
        <v>0</v>
      </c>
      <c r="AD32" s="215">
        <f t="shared" si="19"/>
        <v>0</v>
      </c>
      <c r="AE32" s="219">
        <f t="shared" si="6"/>
        <v>0</v>
      </c>
      <c r="AF32" s="220"/>
      <c r="AG32" s="209">
        <f t="shared" si="20"/>
        <v>0</v>
      </c>
      <c r="AH32" s="215">
        <f t="shared" si="21"/>
        <v>0</v>
      </c>
      <c r="AI32" s="219">
        <f t="shared" si="7"/>
        <v>0</v>
      </c>
      <c r="AJ32" s="220"/>
      <c r="AK32" s="209">
        <f t="shared" si="22"/>
        <v>0</v>
      </c>
      <c r="AL32" s="215">
        <f t="shared" si="23"/>
        <v>0</v>
      </c>
    </row>
    <row r="33" spans="1:38" x14ac:dyDescent="0.25">
      <c r="A33" s="217" t="s">
        <v>268</v>
      </c>
      <c r="B33" s="217" t="s">
        <v>33</v>
      </c>
      <c r="C33" s="217" t="s">
        <v>64</v>
      </c>
      <c r="D33" s="218">
        <v>1</v>
      </c>
      <c r="E33" s="185">
        <f>VLOOKUP($C33,Master_Device_DB!$C:$E,2,0)</f>
        <v>0.3</v>
      </c>
      <c r="F33" s="212">
        <f>VLOOKUP($C33,Master_Device_DB!$C:$E,3,0)</f>
        <v>7</v>
      </c>
      <c r="G33" s="219">
        <f t="shared" si="25"/>
        <v>0</v>
      </c>
      <c r="H33" s="220"/>
      <c r="I33" s="209">
        <f t="shared" si="8"/>
        <v>0</v>
      </c>
      <c r="J33" s="215">
        <f t="shared" si="9"/>
        <v>0</v>
      </c>
      <c r="K33" s="219">
        <f t="shared" si="1"/>
        <v>0</v>
      </c>
      <c r="L33" s="220"/>
      <c r="M33" s="209">
        <f t="shared" si="10"/>
        <v>0</v>
      </c>
      <c r="N33" s="215">
        <f t="shared" si="11"/>
        <v>0</v>
      </c>
      <c r="O33" s="221">
        <f t="shared" si="2"/>
        <v>0</v>
      </c>
      <c r="P33" s="220"/>
      <c r="Q33" s="209">
        <f t="shared" si="12"/>
        <v>0</v>
      </c>
      <c r="R33" s="215">
        <f t="shared" si="13"/>
        <v>0</v>
      </c>
      <c r="S33" s="219">
        <f t="shared" si="3"/>
        <v>0</v>
      </c>
      <c r="T33" s="220"/>
      <c r="U33" s="209">
        <f t="shared" si="14"/>
        <v>0</v>
      </c>
      <c r="V33" s="215">
        <f t="shared" si="15"/>
        <v>0</v>
      </c>
      <c r="W33" s="219">
        <f t="shared" si="4"/>
        <v>0</v>
      </c>
      <c r="X33" s="220"/>
      <c r="Y33" s="209">
        <f t="shared" si="16"/>
        <v>0</v>
      </c>
      <c r="Z33" s="215">
        <f t="shared" si="17"/>
        <v>0</v>
      </c>
      <c r="AA33" s="219">
        <f t="shared" si="5"/>
        <v>0</v>
      </c>
      <c r="AB33" s="220"/>
      <c r="AC33" s="209">
        <f t="shared" si="18"/>
        <v>0</v>
      </c>
      <c r="AD33" s="215">
        <f t="shared" si="19"/>
        <v>0</v>
      </c>
      <c r="AE33" s="219">
        <f t="shared" si="6"/>
        <v>0</v>
      </c>
      <c r="AF33" s="220"/>
      <c r="AG33" s="209">
        <f t="shared" si="20"/>
        <v>0</v>
      </c>
      <c r="AH33" s="215">
        <f t="shared" si="21"/>
        <v>0</v>
      </c>
      <c r="AI33" s="219">
        <f t="shared" si="7"/>
        <v>0</v>
      </c>
      <c r="AJ33" s="220"/>
      <c r="AK33" s="209">
        <f t="shared" si="22"/>
        <v>0</v>
      </c>
      <c r="AL33" s="215">
        <f t="shared" si="23"/>
        <v>0</v>
      </c>
    </row>
    <row r="34" spans="1:38" x14ac:dyDescent="0.25">
      <c r="A34" s="217" t="s">
        <v>268</v>
      </c>
      <c r="B34" s="217" t="s">
        <v>25</v>
      </c>
      <c r="C34" s="222" t="s">
        <v>84</v>
      </c>
      <c r="D34" s="218">
        <v>1</v>
      </c>
      <c r="E34" s="185">
        <f>VLOOKUP($C34,Master_Device_DB!$C:$E,2,0)</f>
        <v>0.3</v>
      </c>
      <c r="F34" s="212">
        <f>VLOOKUP($C34,Master_Device_DB!$C:$E,3,0)</f>
        <v>6.5</v>
      </c>
      <c r="G34" s="219">
        <f t="shared" si="25"/>
        <v>0</v>
      </c>
      <c r="H34" s="220"/>
      <c r="I34" s="209">
        <f t="shared" si="8"/>
        <v>0</v>
      </c>
      <c r="J34" s="215">
        <f t="shared" si="9"/>
        <v>0</v>
      </c>
      <c r="K34" s="219">
        <f t="shared" si="1"/>
        <v>0</v>
      </c>
      <c r="L34" s="220"/>
      <c r="M34" s="209">
        <f t="shared" si="10"/>
        <v>0</v>
      </c>
      <c r="N34" s="215">
        <f t="shared" si="11"/>
        <v>0</v>
      </c>
      <c r="O34" s="221">
        <f t="shared" si="2"/>
        <v>0</v>
      </c>
      <c r="P34" s="220"/>
      <c r="Q34" s="209">
        <f t="shared" si="12"/>
        <v>0</v>
      </c>
      <c r="R34" s="215">
        <f t="shared" si="13"/>
        <v>0</v>
      </c>
      <c r="S34" s="219">
        <f t="shared" si="3"/>
        <v>0</v>
      </c>
      <c r="T34" s="220"/>
      <c r="U34" s="209">
        <f t="shared" si="14"/>
        <v>0</v>
      </c>
      <c r="V34" s="215">
        <f t="shared" si="15"/>
        <v>0</v>
      </c>
      <c r="W34" s="219">
        <f t="shared" si="4"/>
        <v>0</v>
      </c>
      <c r="X34" s="220"/>
      <c r="Y34" s="209">
        <f t="shared" si="16"/>
        <v>0</v>
      </c>
      <c r="Z34" s="215">
        <f t="shared" si="17"/>
        <v>0</v>
      </c>
      <c r="AA34" s="219">
        <f t="shared" si="5"/>
        <v>0</v>
      </c>
      <c r="AB34" s="220"/>
      <c r="AC34" s="209">
        <f t="shared" si="18"/>
        <v>0</v>
      </c>
      <c r="AD34" s="215">
        <f t="shared" si="19"/>
        <v>0</v>
      </c>
      <c r="AE34" s="219">
        <f t="shared" si="6"/>
        <v>0</v>
      </c>
      <c r="AF34" s="220"/>
      <c r="AG34" s="209">
        <f t="shared" si="20"/>
        <v>0</v>
      </c>
      <c r="AH34" s="215">
        <f t="shared" si="21"/>
        <v>0</v>
      </c>
      <c r="AI34" s="219">
        <f t="shared" si="7"/>
        <v>0</v>
      </c>
      <c r="AJ34" s="220"/>
      <c r="AK34" s="209">
        <f t="shared" si="22"/>
        <v>0</v>
      </c>
      <c r="AL34" s="215">
        <f t="shared" si="23"/>
        <v>0</v>
      </c>
    </row>
    <row r="35" spans="1:38" x14ac:dyDescent="0.25">
      <c r="A35" s="217" t="s">
        <v>268</v>
      </c>
      <c r="B35" s="217" t="s">
        <v>25</v>
      </c>
      <c r="C35" s="217" t="s">
        <v>65</v>
      </c>
      <c r="D35" s="218">
        <v>1</v>
      </c>
      <c r="E35" s="185">
        <f>VLOOKUP($C35,Master_Device_DB!$C:$E,2,0)</f>
        <v>0.3</v>
      </c>
      <c r="F35" s="212">
        <f>VLOOKUP($C35,Master_Device_DB!$C:$E,3,0)</f>
        <v>6.5</v>
      </c>
      <c r="G35" s="219">
        <f t="shared" si="25"/>
        <v>0</v>
      </c>
      <c r="H35" s="220"/>
      <c r="I35" s="209">
        <f t="shared" si="8"/>
        <v>0</v>
      </c>
      <c r="J35" s="215">
        <f t="shared" si="9"/>
        <v>0</v>
      </c>
      <c r="K35" s="219">
        <f t="shared" si="1"/>
        <v>0</v>
      </c>
      <c r="L35" s="220"/>
      <c r="M35" s="209">
        <f t="shared" si="10"/>
        <v>0</v>
      </c>
      <c r="N35" s="215">
        <f t="shared" si="11"/>
        <v>0</v>
      </c>
      <c r="O35" s="221">
        <f t="shared" si="2"/>
        <v>0</v>
      </c>
      <c r="P35" s="220"/>
      <c r="Q35" s="209">
        <f t="shared" si="12"/>
        <v>0</v>
      </c>
      <c r="R35" s="215">
        <f t="shared" si="13"/>
        <v>0</v>
      </c>
      <c r="S35" s="219">
        <f t="shared" si="3"/>
        <v>0</v>
      </c>
      <c r="T35" s="220"/>
      <c r="U35" s="209">
        <f t="shared" si="14"/>
        <v>0</v>
      </c>
      <c r="V35" s="215">
        <f t="shared" si="15"/>
        <v>0</v>
      </c>
      <c r="W35" s="219">
        <f t="shared" si="4"/>
        <v>0</v>
      </c>
      <c r="X35" s="220"/>
      <c r="Y35" s="209">
        <f t="shared" si="16"/>
        <v>0</v>
      </c>
      <c r="Z35" s="215">
        <f t="shared" si="17"/>
        <v>0</v>
      </c>
      <c r="AA35" s="219">
        <f t="shared" si="5"/>
        <v>0</v>
      </c>
      <c r="AB35" s="220"/>
      <c r="AC35" s="209">
        <f t="shared" si="18"/>
        <v>0</v>
      </c>
      <c r="AD35" s="215">
        <f t="shared" si="19"/>
        <v>0</v>
      </c>
      <c r="AE35" s="219">
        <f t="shared" si="6"/>
        <v>0</v>
      </c>
      <c r="AF35" s="220"/>
      <c r="AG35" s="209">
        <f t="shared" si="20"/>
        <v>0</v>
      </c>
      <c r="AH35" s="215">
        <f t="shared" si="21"/>
        <v>0</v>
      </c>
      <c r="AI35" s="219">
        <f t="shared" si="7"/>
        <v>0</v>
      </c>
      <c r="AJ35" s="220"/>
      <c r="AK35" s="209">
        <f t="shared" si="22"/>
        <v>0</v>
      </c>
      <c r="AL35" s="215">
        <f t="shared" si="23"/>
        <v>0</v>
      </c>
    </row>
    <row r="36" spans="1:38" x14ac:dyDescent="0.25">
      <c r="A36" s="217" t="s">
        <v>268</v>
      </c>
      <c r="B36" s="217" t="s">
        <v>38</v>
      </c>
      <c r="C36" s="217" t="s">
        <v>66</v>
      </c>
      <c r="D36" s="218">
        <v>1</v>
      </c>
      <c r="E36" s="185">
        <f>VLOOKUP($C36,Master_Device_DB!$C:$E,2,0)</f>
        <v>0.3</v>
      </c>
      <c r="F36" s="212">
        <f>VLOOKUP($C36,Master_Device_DB!$C:$E,3,0)</f>
        <v>6.5</v>
      </c>
      <c r="G36" s="219">
        <f t="shared" si="25"/>
        <v>0</v>
      </c>
      <c r="H36" s="220"/>
      <c r="I36" s="209">
        <f t="shared" si="8"/>
        <v>0</v>
      </c>
      <c r="J36" s="215">
        <f t="shared" si="9"/>
        <v>0</v>
      </c>
      <c r="K36" s="219">
        <f t="shared" si="1"/>
        <v>0</v>
      </c>
      <c r="L36" s="220"/>
      <c r="M36" s="209">
        <f t="shared" si="10"/>
        <v>0</v>
      </c>
      <c r="N36" s="215">
        <f t="shared" si="11"/>
        <v>0</v>
      </c>
      <c r="O36" s="221">
        <f t="shared" si="2"/>
        <v>0</v>
      </c>
      <c r="P36" s="220"/>
      <c r="Q36" s="209">
        <f t="shared" si="12"/>
        <v>0</v>
      </c>
      <c r="R36" s="215">
        <f t="shared" si="13"/>
        <v>0</v>
      </c>
      <c r="S36" s="219">
        <f t="shared" si="3"/>
        <v>0</v>
      </c>
      <c r="T36" s="220"/>
      <c r="U36" s="209">
        <f t="shared" si="14"/>
        <v>0</v>
      </c>
      <c r="V36" s="215">
        <f t="shared" si="15"/>
        <v>0</v>
      </c>
      <c r="W36" s="219">
        <f t="shared" si="4"/>
        <v>0</v>
      </c>
      <c r="X36" s="220"/>
      <c r="Y36" s="209">
        <f t="shared" si="16"/>
        <v>0</v>
      </c>
      <c r="Z36" s="215">
        <f t="shared" si="17"/>
        <v>0</v>
      </c>
      <c r="AA36" s="219">
        <f t="shared" si="5"/>
        <v>0</v>
      </c>
      <c r="AB36" s="220"/>
      <c r="AC36" s="209">
        <f t="shared" si="18"/>
        <v>0</v>
      </c>
      <c r="AD36" s="215">
        <f t="shared" si="19"/>
        <v>0</v>
      </c>
      <c r="AE36" s="219">
        <f t="shared" si="6"/>
        <v>0</v>
      </c>
      <c r="AF36" s="220"/>
      <c r="AG36" s="209">
        <f t="shared" si="20"/>
        <v>0</v>
      </c>
      <c r="AH36" s="215">
        <f t="shared" si="21"/>
        <v>0</v>
      </c>
      <c r="AI36" s="219">
        <f t="shared" si="7"/>
        <v>0</v>
      </c>
      <c r="AJ36" s="220"/>
      <c r="AK36" s="209">
        <f t="shared" si="22"/>
        <v>0</v>
      </c>
      <c r="AL36" s="215">
        <f t="shared" si="23"/>
        <v>0</v>
      </c>
    </row>
    <row r="37" spans="1:38" x14ac:dyDescent="0.25">
      <c r="A37" s="217" t="s">
        <v>268</v>
      </c>
      <c r="B37" s="217" t="s">
        <v>39</v>
      </c>
      <c r="C37" s="217" t="s">
        <v>67</v>
      </c>
      <c r="D37" s="218">
        <v>1</v>
      </c>
      <c r="E37" s="185">
        <f>VLOOKUP($C37,Master_Device_DB!$C:$E,2,0)</f>
        <v>0.3</v>
      </c>
      <c r="F37" s="212">
        <f>VLOOKUP($C37,Master_Device_DB!$C:$E,3,0)</f>
        <v>6.5</v>
      </c>
      <c r="G37" s="219">
        <f t="shared" si="25"/>
        <v>0</v>
      </c>
      <c r="H37" s="220"/>
      <c r="I37" s="209">
        <f t="shared" si="8"/>
        <v>0</v>
      </c>
      <c r="J37" s="215">
        <f t="shared" si="9"/>
        <v>0</v>
      </c>
      <c r="K37" s="219">
        <f t="shared" si="1"/>
        <v>0</v>
      </c>
      <c r="L37" s="220"/>
      <c r="M37" s="209">
        <f t="shared" si="10"/>
        <v>0</v>
      </c>
      <c r="N37" s="215">
        <f t="shared" si="11"/>
        <v>0</v>
      </c>
      <c r="O37" s="221">
        <f t="shared" si="2"/>
        <v>0</v>
      </c>
      <c r="P37" s="220"/>
      <c r="Q37" s="209">
        <f t="shared" si="12"/>
        <v>0</v>
      </c>
      <c r="R37" s="215">
        <f t="shared" si="13"/>
        <v>0</v>
      </c>
      <c r="S37" s="219">
        <f t="shared" si="3"/>
        <v>0</v>
      </c>
      <c r="T37" s="220"/>
      <c r="U37" s="209">
        <f t="shared" si="14"/>
        <v>0</v>
      </c>
      <c r="V37" s="215">
        <f t="shared" si="15"/>
        <v>0</v>
      </c>
      <c r="W37" s="219">
        <f t="shared" si="4"/>
        <v>0</v>
      </c>
      <c r="X37" s="220"/>
      <c r="Y37" s="209">
        <f t="shared" si="16"/>
        <v>0</v>
      </c>
      <c r="Z37" s="215">
        <f t="shared" si="17"/>
        <v>0</v>
      </c>
      <c r="AA37" s="219">
        <f t="shared" si="5"/>
        <v>0</v>
      </c>
      <c r="AB37" s="220"/>
      <c r="AC37" s="209">
        <f t="shared" si="18"/>
        <v>0</v>
      </c>
      <c r="AD37" s="215">
        <f t="shared" si="19"/>
        <v>0</v>
      </c>
      <c r="AE37" s="219">
        <f t="shared" si="6"/>
        <v>0</v>
      </c>
      <c r="AF37" s="220"/>
      <c r="AG37" s="209">
        <f t="shared" si="20"/>
        <v>0</v>
      </c>
      <c r="AH37" s="215">
        <f t="shared" si="21"/>
        <v>0</v>
      </c>
      <c r="AI37" s="219">
        <f t="shared" si="7"/>
        <v>0</v>
      </c>
      <c r="AJ37" s="220"/>
      <c r="AK37" s="209">
        <f t="shared" si="22"/>
        <v>0</v>
      </c>
      <c r="AL37" s="215">
        <f t="shared" si="23"/>
        <v>0</v>
      </c>
    </row>
    <row r="38" spans="1:38" x14ac:dyDescent="0.25">
      <c r="A38" s="217" t="s">
        <v>268</v>
      </c>
      <c r="B38" s="217" t="s">
        <v>40</v>
      </c>
      <c r="C38" s="217" t="s">
        <v>68</v>
      </c>
      <c r="D38" s="218">
        <v>1</v>
      </c>
      <c r="E38" s="185">
        <f>VLOOKUP($C38,Master_Device_DB!$C:$E,2,0)</f>
        <v>0.3</v>
      </c>
      <c r="F38" s="212">
        <f>VLOOKUP($C38,Master_Device_DB!$C:$E,3,0)</f>
        <v>6.5</v>
      </c>
      <c r="G38" s="219">
        <f t="shared" si="25"/>
        <v>0</v>
      </c>
      <c r="H38" s="220"/>
      <c r="I38" s="209">
        <f t="shared" si="8"/>
        <v>0</v>
      </c>
      <c r="J38" s="215">
        <f t="shared" si="9"/>
        <v>0</v>
      </c>
      <c r="K38" s="219">
        <f t="shared" ref="K38:K69" si="26">$D38*L38</f>
        <v>0</v>
      </c>
      <c r="L38" s="220"/>
      <c r="M38" s="209">
        <f t="shared" si="10"/>
        <v>0</v>
      </c>
      <c r="N38" s="215">
        <f t="shared" si="11"/>
        <v>0</v>
      </c>
      <c r="O38" s="221">
        <f t="shared" ref="O38:O69" si="27">$D38*P38</f>
        <v>0</v>
      </c>
      <c r="P38" s="220"/>
      <c r="Q38" s="209">
        <f t="shared" si="12"/>
        <v>0</v>
      </c>
      <c r="R38" s="215">
        <f t="shared" si="13"/>
        <v>0</v>
      </c>
      <c r="S38" s="219">
        <f t="shared" ref="S38:S69" si="28">$D38*T38</f>
        <v>0</v>
      </c>
      <c r="T38" s="220"/>
      <c r="U38" s="209">
        <f t="shared" si="14"/>
        <v>0</v>
      </c>
      <c r="V38" s="215">
        <f t="shared" si="15"/>
        <v>0</v>
      </c>
      <c r="W38" s="219">
        <f t="shared" ref="W38:W69" si="29">$D38*X38</f>
        <v>0</v>
      </c>
      <c r="X38" s="220"/>
      <c r="Y38" s="209">
        <f t="shared" si="16"/>
        <v>0</v>
      </c>
      <c r="Z38" s="215">
        <f t="shared" si="17"/>
        <v>0</v>
      </c>
      <c r="AA38" s="219">
        <f t="shared" ref="AA38:AA69" si="30">$D38*AB38</f>
        <v>0</v>
      </c>
      <c r="AB38" s="220"/>
      <c r="AC38" s="209">
        <f t="shared" si="18"/>
        <v>0</v>
      </c>
      <c r="AD38" s="215">
        <f t="shared" si="19"/>
        <v>0</v>
      </c>
      <c r="AE38" s="219">
        <f t="shared" ref="AE38:AE69" si="31">$D38*AF38</f>
        <v>0</v>
      </c>
      <c r="AF38" s="220"/>
      <c r="AG38" s="209">
        <f t="shared" si="20"/>
        <v>0</v>
      </c>
      <c r="AH38" s="215">
        <f t="shared" si="21"/>
        <v>0</v>
      </c>
      <c r="AI38" s="219">
        <f t="shared" ref="AI38:AI69" si="32">$D38*AJ38</f>
        <v>0</v>
      </c>
      <c r="AJ38" s="220"/>
      <c r="AK38" s="209">
        <f t="shared" si="22"/>
        <v>0</v>
      </c>
      <c r="AL38" s="215">
        <f t="shared" si="23"/>
        <v>0</v>
      </c>
    </row>
    <row r="39" spans="1:38" x14ac:dyDescent="0.25">
      <c r="A39" s="217" t="s">
        <v>268</v>
      </c>
      <c r="B39" s="217" t="s">
        <v>40</v>
      </c>
      <c r="C39" s="217" t="s">
        <v>69</v>
      </c>
      <c r="D39" s="218">
        <v>1</v>
      </c>
      <c r="E39" s="185">
        <f>VLOOKUP($C39,Master_Device_DB!$C:$E,2,0)</f>
        <v>0.3</v>
      </c>
      <c r="F39" s="212">
        <f>VLOOKUP($C39,Master_Device_DB!$C:$E,3,0)</f>
        <v>7</v>
      </c>
      <c r="G39" s="219">
        <f t="shared" si="25"/>
        <v>0</v>
      </c>
      <c r="H39" s="220"/>
      <c r="I39" s="209">
        <f t="shared" si="8"/>
        <v>0</v>
      </c>
      <c r="J39" s="215">
        <f t="shared" si="9"/>
        <v>0</v>
      </c>
      <c r="K39" s="219">
        <f t="shared" si="26"/>
        <v>0</v>
      </c>
      <c r="L39" s="220"/>
      <c r="M39" s="209">
        <f t="shared" si="10"/>
        <v>0</v>
      </c>
      <c r="N39" s="215">
        <f t="shared" si="11"/>
        <v>0</v>
      </c>
      <c r="O39" s="221">
        <f t="shared" si="27"/>
        <v>0</v>
      </c>
      <c r="P39" s="220"/>
      <c r="Q39" s="209">
        <f t="shared" si="12"/>
        <v>0</v>
      </c>
      <c r="R39" s="215">
        <f t="shared" si="13"/>
        <v>0</v>
      </c>
      <c r="S39" s="219">
        <f t="shared" si="28"/>
        <v>0</v>
      </c>
      <c r="T39" s="220"/>
      <c r="U39" s="209">
        <f t="shared" si="14"/>
        <v>0</v>
      </c>
      <c r="V39" s="215">
        <f t="shared" si="15"/>
        <v>0</v>
      </c>
      <c r="W39" s="219">
        <f t="shared" si="29"/>
        <v>0</v>
      </c>
      <c r="X39" s="220"/>
      <c r="Y39" s="209">
        <f t="shared" si="16"/>
        <v>0</v>
      </c>
      <c r="Z39" s="215">
        <f t="shared" si="17"/>
        <v>0</v>
      </c>
      <c r="AA39" s="219">
        <f t="shared" si="30"/>
        <v>0</v>
      </c>
      <c r="AB39" s="220"/>
      <c r="AC39" s="209">
        <f t="shared" si="18"/>
        <v>0</v>
      </c>
      <c r="AD39" s="215">
        <f t="shared" si="19"/>
        <v>0</v>
      </c>
      <c r="AE39" s="219">
        <f t="shared" si="31"/>
        <v>0</v>
      </c>
      <c r="AF39" s="220"/>
      <c r="AG39" s="209">
        <f t="shared" si="20"/>
        <v>0</v>
      </c>
      <c r="AH39" s="215">
        <f t="shared" si="21"/>
        <v>0</v>
      </c>
      <c r="AI39" s="219">
        <f t="shared" si="32"/>
        <v>0</v>
      </c>
      <c r="AJ39" s="220"/>
      <c r="AK39" s="209">
        <f t="shared" si="22"/>
        <v>0</v>
      </c>
      <c r="AL39" s="215">
        <f t="shared" si="23"/>
        <v>0</v>
      </c>
    </row>
    <row r="40" spans="1:38" x14ac:dyDescent="0.25">
      <c r="A40" s="217" t="s">
        <v>268</v>
      </c>
      <c r="B40" s="217" t="s">
        <v>40</v>
      </c>
      <c r="C40" s="217" t="s">
        <v>70</v>
      </c>
      <c r="D40" s="218">
        <v>1</v>
      </c>
      <c r="E40" s="185">
        <f>VLOOKUP($C40,Master_Device_DB!$C:$E,2,0)</f>
        <v>0.3</v>
      </c>
      <c r="F40" s="212">
        <f>VLOOKUP($C40,Master_Device_DB!$C:$E,3,0)</f>
        <v>7</v>
      </c>
      <c r="G40" s="219">
        <f t="shared" si="25"/>
        <v>0</v>
      </c>
      <c r="H40" s="220"/>
      <c r="I40" s="209">
        <f t="shared" si="8"/>
        <v>0</v>
      </c>
      <c r="J40" s="215">
        <f t="shared" si="9"/>
        <v>0</v>
      </c>
      <c r="K40" s="219">
        <f t="shared" si="26"/>
        <v>0</v>
      </c>
      <c r="L40" s="220"/>
      <c r="M40" s="209">
        <f t="shared" si="10"/>
        <v>0</v>
      </c>
      <c r="N40" s="215">
        <f t="shared" si="11"/>
        <v>0</v>
      </c>
      <c r="O40" s="221">
        <f t="shared" si="27"/>
        <v>0</v>
      </c>
      <c r="P40" s="220"/>
      <c r="Q40" s="209">
        <f t="shared" si="12"/>
        <v>0</v>
      </c>
      <c r="R40" s="215">
        <f t="shared" si="13"/>
        <v>0</v>
      </c>
      <c r="S40" s="219">
        <f t="shared" si="28"/>
        <v>0</v>
      </c>
      <c r="T40" s="220"/>
      <c r="U40" s="209">
        <f t="shared" si="14"/>
        <v>0</v>
      </c>
      <c r="V40" s="215">
        <f t="shared" si="15"/>
        <v>0</v>
      </c>
      <c r="W40" s="219">
        <f t="shared" si="29"/>
        <v>0</v>
      </c>
      <c r="X40" s="220"/>
      <c r="Y40" s="209">
        <f t="shared" si="16"/>
        <v>0</v>
      </c>
      <c r="Z40" s="215">
        <f t="shared" si="17"/>
        <v>0</v>
      </c>
      <c r="AA40" s="219">
        <f t="shared" si="30"/>
        <v>0</v>
      </c>
      <c r="AB40" s="220"/>
      <c r="AC40" s="209">
        <f t="shared" si="18"/>
        <v>0</v>
      </c>
      <c r="AD40" s="215">
        <f t="shared" si="19"/>
        <v>0</v>
      </c>
      <c r="AE40" s="219">
        <f t="shared" si="31"/>
        <v>0</v>
      </c>
      <c r="AF40" s="220"/>
      <c r="AG40" s="209">
        <f t="shared" si="20"/>
        <v>0</v>
      </c>
      <c r="AH40" s="215">
        <f t="shared" si="21"/>
        <v>0</v>
      </c>
      <c r="AI40" s="219">
        <f t="shared" si="32"/>
        <v>0</v>
      </c>
      <c r="AJ40" s="220"/>
      <c r="AK40" s="209">
        <f t="shared" si="22"/>
        <v>0</v>
      </c>
      <c r="AL40" s="215">
        <f t="shared" si="23"/>
        <v>0</v>
      </c>
    </row>
    <row r="41" spans="1:38" x14ac:dyDescent="0.25">
      <c r="A41" s="217" t="s">
        <v>268</v>
      </c>
      <c r="B41" s="217" t="s">
        <v>41</v>
      </c>
      <c r="C41" s="217" t="s">
        <v>71</v>
      </c>
      <c r="D41" s="218">
        <v>1</v>
      </c>
      <c r="E41" s="185">
        <f>VLOOKUP($C41,Master_Device_DB!$C:$E,2,0)</f>
        <v>0.3</v>
      </c>
      <c r="F41" s="212">
        <f>VLOOKUP($C41,Master_Device_DB!$C:$E,3,0)</f>
        <v>6.5</v>
      </c>
      <c r="G41" s="219">
        <f t="shared" si="25"/>
        <v>0</v>
      </c>
      <c r="H41" s="220"/>
      <c r="I41" s="209">
        <f t="shared" si="8"/>
        <v>0</v>
      </c>
      <c r="J41" s="215">
        <f t="shared" si="9"/>
        <v>0</v>
      </c>
      <c r="K41" s="219">
        <f t="shared" si="26"/>
        <v>0</v>
      </c>
      <c r="L41" s="220"/>
      <c r="M41" s="209">
        <f t="shared" si="10"/>
        <v>0</v>
      </c>
      <c r="N41" s="215">
        <f t="shared" si="11"/>
        <v>0</v>
      </c>
      <c r="O41" s="221">
        <f t="shared" si="27"/>
        <v>0</v>
      </c>
      <c r="P41" s="220"/>
      <c r="Q41" s="209">
        <f t="shared" si="12"/>
        <v>0</v>
      </c>
      <c r="R41" s="215">
        <f t="shared" si="13"/>
        <v>0</v>
      </c>
      <c r="S41" s="219">
        <f t="shared" si="28"/>
        <v>0</v>
      </c>
      <c r="T41" s="220"/>
      <c r="U41" s="209">
        <f t="shared" si="14"/>
        <v>0</v>
      </c>
      <c r="V41" s="215">
        <f t="shared" si="15"/>
        <v>0</v>
      </c>
      <c r="W41" s="219">
        <f t="shared" si="29"/>
        <v>0</v>
      </c>
      <c r="X41" s="220"/>
      <c r="Y41" s="209">
        <f t="shared" si="16"/>
        <v>0</v>
      </c>
      <c r="Z41" s="215">
        <f t="shared" si="17"/>
        <v>0</v>
      </c>
      <c r="AA41" s="219">
        <f t="shared" si="30"/>
        <v>0</v>
      </c>
      <c r="AB41" s="220"/>
      <c r="AC41" s="209">
        <f t="shared" si="18"/>
        <v>0</v>
      </c>
      <c r="AD41" s="215">
        <f t="shared" si="19"/>
        <v>0</v>
      </c>
      <c r="AE41" s="219">
        <f t="shared" si="31"/>
        <v>0</v>
      </c>
      <c r="AF41" s="220"/>
      <c r="AG41" s="209">
        <f t="shared" si="20"/>
        <v>0</v>
      </c>
      <c r="AH41" s="215">
        <f t="shared" si="21"/>
        <v>0</v>
      </c>
      <c r="AI41" s="219">
        <f t="shared" si="32"/>
        <v>0</v>
      </c>
      <c r="AJ41" s="220"/>
      <c r="AK41" s="209">
        <f t="shared" si="22"/>
        <v>0</v>
      </c>
      <c r="AL41" s="215">
        <f t="shared" si="23"/>
        <v>0</v>
      </c>
    </row>
    <row r="42" spans="1:38" x14ac:dyDescent="0.25">
      <c r="A42" s="217" t="s">
        <v>268</v>
      </c>
      <c r="B42" s="217" t="s">
        <v>41</v>
      </c>
      <c r="C42" s="217" t="s">
        <v>72</v>
      </c>
      <c r="D42" s="218">
        <v>1</v>
      </c>
      <c r="E42" s="185">
        <f>VLOOKUP($C42,Master_Device_DB!$C:$E,2,0)</f>
        <v>0.3</v>
      </c>
      <c r="F42" s="212">
        <f>VLOOKUP($C42,Master_Device_DB!$C:$E,3,0)</f>
        <v>7</v>
      </c>
      <c r="G42" s="219">
        <f t="shared" si="25"/>
        <v>0</v>
      </c>
      <c r="H42" s="220"/>
      <c r="I42" s="209">
        <f t="shared" si="8"/>
        <v>0</v>
      </c>
      <c r="J42" s="215">
        <f t="shared" si="9"/>
        <v>0</v>
      </c>
      <c r="K42" s="219">
        <f t="shared" si="26"/>
        <v>0</v>
      </c>
      <c r="L42" s="220"/>
      <c r="M42" s="209">
        <f t="shared" si="10"/>
        <v>0</v>
      </c>
      <c r="N42" s="215">
        <f t="shared" si="11"/>
        <v>0</v>
      </c>
      <c r="O42" s="221">
        <f t="shared" si="27"/>
        <v>0</v>
      </c>
      <c r="P42" s="220"/>
      <c r="Q42" s="209">
        <f t="shared" si="12"/>
        <v>0</v>
      </c>
      <c r="R42" s="215">
        <f t="shared" si="13"/>
        <v>0</v>
      </c>
      <c r="S42" s="219">
        <f t="shared" si="28"/>
        <v>0</v>
      </c>
      <c r="T42" s="220"/>
      <c r="U42" s="209">
        <f t="shared" si="14"/>
        <v>0</v>
      </c>
      <c r="V42" s="215">
        <f t="shared" si="15"/>
        <v>0</v>
      </c>
      <c r="W42" s="219">
        <f t="shared" si="29"/>
        <v>0</v>
      </c>
      <c r="X42" s="220"/>
      <c r="Y42" s="209">
        <f t="shared" si="16"/>
        <v>0</v>
      </c>
      <c r="Z42" s="215">
        <f t="shared" si="17"/>
        <v>0</v>
      </c>
      <c r="AA42" s="219">
        <f t="shared" si="30"/>
        <v>0</v>
      </c>
      <c r="AB42" s="220"/>
      <c r="AC42" s="209">
        <f t="shared" si="18"/>
        <v>0</v>
      </c>
      <c r="AD42" s="215">
        <f t="shared" si="19"/>
        <v>0</v>
      </c>
      <c r="AE42" s="219">
        <f t="shared" si="31"/>
        <v>0</v>
      </c>
      <c r="AF42" s="220"/>
      <c r="AG42" s="209">
        <f t="shared" si="20"/>
        <v>0</v>
      </c>
      <c r="AH42" s="215">
        <f t="shared" si="21"/>
        <v>0</v>
      </c>
      <c r="AI42" s="219">
        <f t="shared" si="32"/>
        <v>0</v>
      </c>
      <c r="AJ42" s="220"/>
      <c r="AK42" s="209">
        <f t="shared" si="22"/>
        <v>0</v>
      </c>
      <c r="AL42" s="215">
        <f t="shared" si="23"/>
        <v>0</v>
      </c>
    </row>
    <row r="43" spans="1:38" x14ac:dyDescent="0.25">
      <c r="A43" s="217" t="s">
        <v>268</v>
      </c>
      <c r="B43" s="217" t="s">
        <v>39</v>
      </c>
      <c r="C43" s="217" t="s">
        <v>73</v>
      </c>
      <c r="D43" s="218">
        <v>1</v>
      </c>
      <c r="E43" s="185">
        <f>VLOOKUP($C43,Master_Device_DB!$C:$E,2,0)</f>
        <v>0.3</v>
      </c>
      <c r="F43" s="212">
        <f>VLOOKUP($C43,Master_Device_DB!$C:$E,3,0)</f>
        <v>6.5</v>
      </c>
      <c r="G43" s="219">
        <f t="shared" si="25"/>
        <v>0</v>
      </c>
      <c r="H43" s="220"/>
      <c r="I43" s="209">
        <f t="shared" si="8"/>
        <v>0</v>
      </c>
      <c r="J43" s="215">
        <f t="shared" si="9"/>
        <v>0</v>
      </c>
      <c r="K43" s="219">
        <f t="shared" si="26"/>
        <v>0</v>
      </c>
      <c r="L43" s="220"/>
      <c r="M43" s="209">
        <f t="shared" si="10"/>
        <v>0</v>
      </c>
      <c r="N43" s="215">
        <f t="shared" si="11"/>
        <v>0</v>
      </c>
      <c r="O43" s="221">
        <f t="shared" si="27"/>
        <v>0</v>
      </c>
      <c r="P43" s="220"/>
      <c r="Q43" s="209">
        <f t="shared" si="12"/>
        <v>0</v>
      </c>
      <c r="R43" s="215">
        <f t="shared" si="13"/>
        <v>0</v>
      </c>
      <c r="S43" s="219">
        <f t="shared" si="28"/>
        <v>0</v>
      </c>
      <c r="T43" s="220"/>
      <c r="U43" s="209">
        <f t="shared" si="14"/>
        <v>0</v>
      </c>
      <c r="V43" s="215">
        <f t="shared" si="15"/>
        <v>0</v>
      </c>
      <c r="W43" s="219">
        <f t="shared" si="29"/>
        <v>0</v>
      </c>
      <c r="X43" s="220"/>
      <c r="Y43" s="209">
        <f t="shared" si="16"/>
        <v>0</v>
      </c>
      <c r="Z43" s="215">
        <f t="shared" si="17"/>
        <v>0</v>
      </c>
      <c r="AA43" s="219">
        <f t="shared" si="30"/>
        <v>0</v>
      </c>
      <c r="AB43" s="220"/>
      <c r="AC43" s="209">
        <f t="shared" si="18"/>
        <v>0</v>
      </c>
      <c r="AD43" s="215">
        <f t="shared" si="19"/>
        <v>0</v>
      </c>
      <c r="AE43" s="219">
        <f t="shared" si="31"/>
        <v>0</v>
      </c>
      <c r="AF43" s="220"/>
      <c r="AG43" s="209">
        <f t="shared" si="20"/>
        <v>0</v>
      </c>
      <c r="AH43" s="215">
        <f t="shared" si="21"/>
        <v>0</v>
      </c>
      <c r="AI43" s="219">
        <f t="shared" si="32"/>
        <v>0</v>
      </c>
      <c r="AJ43" s="220"/>
      <c r="AK43" s="209">
        <f t="shared" si="22"/>
        <v>0</v>
      </c>
      <c r="AL43" s="215">
        <f t="shared" si="23"/>
        <v>0</v>
      </c>
    </row>
    <row r="44" spans="1:38" x14ac:dyDescent="0.25">
      <c r="A44" s="217" t="s">
        <v>268</v>
      </c>
      <c r="B44" s="217" t="s">
        <v>42</v>
      </c>
      <c r="C44" s="217" t="s">
        <v>74</v>
      </c>
      <c r="D44" s="218">
        <v>1</v>
      </c>
      <c r="E44" s="185">
        <f>VLOOKUP($C44,Master_Device_DB!$C:$E,2,0)</f>
        <v>0.3</v>
      </c>
      <c r="F44" s="212">
        <f>VLOOKUP($C44,Master_Device_DB!$C:$E,3,0)</f>
        <v>7</v>
      </c>
      <c r="G44" s="219">
        <f t="shared" si="25"/>
        <v>0</v>
      </c>
      <c r="H44" s="220"/>
      <c r="I44" s="209">
        <f t="shared" si="8"/>
        <v>0</v>
      </c>
      <c r="J44" s="215">
        <f t="shared" si="9"/>
        <v>0</v>
      </c>
      <c r="K44" s="219">
        <f t="shared" si="26"/>
        <v>0</v>
      </c>
      <c r="L44" s="220"/>
      <c r="M44" s="209">
        <f t="shared" si="10"/>
        <v>0</v>
      </c>
      <c r="N44" s="215">
        <f t="shared" si="11"/>
        <v>0</v>
      </c>
      <c r="O44" s="221">
        <f t="shared" si="27"/>
        <v>0</v>
      </c>
      <c r="P44" s="220"/>
      <c r="Q44" s="209">
        <f t="shared" si="12"/>
        <v>0</v>
      </c>
      <c r="R44" s="215">
        <f t="shared" si="13"/>
        <v>0</v>
      </c>
      <c r="S44" s="219">
        <f t="shared" si="28"/>
        <v>0</v>
      </c>
      <c r="T44" s="220"/>
      <c r="U44" s="209">
        <f t="shared" si="14"/>
        <v>0</v>
      </c>
      <c r="V44" s="215">
        <f t="shared" si="15"/>
        <v>0</v>
      </c>
      <c r="W44" s="219">
        <f t="shared" si="29"/>
        <v>0</v>
      </c>
      <c r="X44" s="220"/>
      <c r="Y44" s="209">
        <f t="shared" si="16"/>
        <v>0</v>
      </c>
      <c r="Z44" s="215">
        <f t="shared" si="17"/>
        <v>0</v>
      </c>
      <c r="AA44" s="219">
        <f t="shared" si="30"/>
        <v>0</v>
      </c>
      <c r="AB44" s="220"/>
      <c r="AC44" s="209">
        <f t="shared" si="18"/>
        <v>0</v>
      </c>
      <c r="AD44" s="215">
        <f t="shared" si="19"/>
        <v>0</v>
      </c>
      <c r="AE44" s="219">
        <f t="shared" si="31"/>
        <v>0</v>
      </c>
      <c r="AF44" s="220"/>
      <c r="AG44" s="209">
        <f t="shared" si="20"/>
        <v>0</v>
      </c>
      <c r="AH44" s="215">
        <f t="shared" si="21"/>
        <v>0</v>
      </c>
      <c r="AI44" s="219">
        <f t="shared" si="32"/>
        <v>0</v>
      </c>
      <c r="AJ44" s="220"/>
      <c r="AK44" s="209">
        <f t="shared" si="22"/>
        <v>0</v>
      </c>
      <c r="AL44" s="215">
        <f t="shared" si="23"/>
        <v>0</v>
      </c>
    </row>
    <row r="45" spans="1:38" x14ac:dyDescent="0.25">
      <c r="A45" s="217" t="s">
        <v>268</v>
      </c>
      <c r="B45" s="217" t="s">
        <v>40</v>
      </c>
      <c r="C45" s="222" t="s">
        <v>83</v>
      </c>
      <c r="D45" s="218">
        <v>1</v>
      </c>
      <c r="E45" s="185">
        <f>VLOOKUP($C45,Master_Device_DB!$C:$E,2,0)</f>
        <v>0.3</v>
      </c>
      <c r="F45" s="212">
        <f>VLOOKUP($C45,Master_Device_DB!$C:$E,3,0)</f>
        <v>6.5</v>
      </c>
      <c r="G45" s="219">
        <f t="shared" si="25"/>
        <v>0</v>
      </c>
      <c r="H45" s="220"/>
      <c r="I45" s="209">
        <f t="shared" si="8"/>
        <v>0</v>
      </c>
      <c r="J45" s="215">
        <f t="shared" si="9"/>
        <v>0</v>
      </c>
      <c r="K45" s="219">
        <f t="shared" si="26"/>
        <v>0</v>
      </c>
      <c r="L45" s="220"/>
      <c r="M45" s="209">
        <f t="shared" si="10"/>
        <v>0</v>
      </c>
      <c r="N45" s="215">
        <f t="shared" si="11"/>
        <v>0</v>
      </c>
      <c r="O45" s="221">
        <f t="shared" si="27"/>
        <v>0</v>
      </c>
      <c r="P45" s="220"/>
      <c r="Q45" s="209">
        <f t="shared" si="12"/>
        <v>0</v>
      </c>
      <c r="R45" s="215">
        <f t="shared" si="13"/>
        <v>0</v>
      </c>
      <c r="S45" s="219">
        <f t="shared" si="28"/>
        <v>0</v>
      </c>
      <c r="T45" s="220"/>
      <c r="U45" s="209">
        <f t="shared" si="14"/>
        <v>0</v>
      </c>
      <c r="V45" s="215">
        <f t="shared" si="15"/>
        <v>0</v>
      </c>
      <c r="W45" s="219">
        <f t="shared" si="29"/>
        <v>0</v>
      </c>
      <c r="X45" s="220"/>
      <c r="Y45" s="209">
        <f t="shared" si="16"/>
        <v>0</v>
      </c>
      <c r="Z45" s="215">
        <f t="shared" si="17"/>
        <v>0</v>
      </c>
      <c r="AA45" s="219">
        <f t="shared" si="30"/>
        <v>0</v>
      </c>
      <c r="AB45" s="220"/>
      <c r="AC45" s="209">
        <f t="shared" si="18"/>
        <v>0</v>
      </c>
      <c r="AD45" s="215">
        <f t="shared" si="19"/>
        <v>0</v>
      </c>
      <c r="AE45" s="219">
        <f t="shared" si="31"/>
        <v>0</v>
      </c>
      <c r="AF45" s="220"/>
      <c r="AG45" s="209">
        <f t="shared" si="20"/>
        <v>0</v>
      </c>
      <c r="AH45" s="215">
        <f t="shared" si="21"/>
        <v>0</v>
      </c>
      <c r="AI45" s="219">
        <f t="shared" si="32"/>
        <v>0</v>
      </c>
      <c r="AJ45" s="220"/>
      <c r="AK45" s="209">
        <f t="shared" si="22"/>
        <v>0</v>
      </c>
      <c r="AL45" s="215">
        <f t="shared" si="23"/>
        <v>0</v>
      </c>
    </row>
    <row r="46" spans="1:38" x14ac:dyDescent="0.25">
      <c r="A46" s="217" t="s">
        <v>268</v>
      </c>
      <c r="B46" s="217" t="s">
        <v>40</v>
      </c>
      <c r="C46" s="217" t="s">
        <v>75</v>
      </c>
      <c r="D46" s="218">
        <v>1</v>
      </c>
      <c r="E46" s="185">
        <f>VLOOKUP($C46,Master_Device_DB!$C:$E,2,0)</f>
        <v>0.3</v>
      </c>
      <c r="F46" s="212">
        <f>VLOOKUP($C46,Master_Device_DB!$C:$E,3,0)</f>
        <v>6.5</v>
      </c>
      <c r="G46" s="219">
        <f t="shared" si="25"/>
        <v>0</v>
      </c>
      <c r="H46" s="220"/>
      <c r="I46" s="209">
        <f t="shared" si="8"/>
        <v>0</v>
      </c>
      <c r="J46" s="215">
        <f t="shared" si="9"/>
        <v>0</v>
      </c>
      <c r="K46" s="219">
        <f t="shared" si="26"/>
        <v>0</v>
      </c>
      <c r="L46" s="220"/>
      <c r="M46" s="209">
        <f t="shared" si="10"/>
        <v>0</v>
      </c>
      <c r="N46" s="215">
        <f t="shared" si="11"/>
        <v>0</v>
      </c>
      <c r="O46" s="221">
        <f t="shared" si="27"/>
        <v>0</v>
      </c>
      <c r="P46" s="220"/>
      <c r="Q46" s="209">
        <f t="shared" si="12"/>
        <v>0</v>
      </c>
      <c r="R46" s="215">
        <f t="shared" si="13"/>
        <v>0</v>
      </c>
      <c r="S46" s="219">
        <f t="shared" si="28"/>
        <v>0</v>
      </c>
      <c r="T46" s="220"/>
      <c r="U46" s="209">
        <f t="shared" si="14"/>
        <v>0</v>
      </c>
      <c r="V46" s="215">
        <f t="shared" si="15"/>
        <v>0</v>
      </c>
      <c r="W46" s="219">
        <f t="shared" si="29"/>
        <v>0</v>
      </c>
      <c r="X46" s="220"/>
      <c r="Y46" s="209">
        <f t="shared" si="16"/>
        <v>0</v>
      </c>
      <c r="Z46" s="215">
        <f t="shared" si="17"/>
        <v>0</v>
      </c>
      <c r="AA46" s="219">
        <f t="shared" si="30"/>
        <v>0</v>
      </c>
      <c r="AB46" s="220"/>
      <c r="AC46" s="209">
        <f t="shared" si="18"/>
        <v>0</v>
      </c>
      <c r="AD46" s="215">
        <f t="shared" si="19"/>
        <v>0</v>
      </c>
      <c r="AE46" s="219">
        <f t="shared" si="31"/>
        <v>0</v>
      </c>
      <c r="AF46" s="220"/>
      <c r="AG46" s="209">
        <f t="shared" si="20"/>
        <v>0</v>
      </c>
      <c r="AH46" s="215">
        <f t="shared" si="21"/>
        <v>0</v>
      </c>
      <c r="AI46" s="219">
        <f t="shared" si="32"/>
        <v>0</v>
      </c>
      <c r="AJ46" s="220"/>
      <c r="AK46" s="209">
        <f t="shared" si="22"/>
        <v>0</v>
      </c>
      <c r="AL46" s="215">
        <f t="shared" si="23"/>
        <v>0</v>
      </c>
    </row>
    <row r="47" spans="1:38" x14ac:dyDescent="0.25">
      <c r="A47" s="217" t="s">
        <v>268</v>
      </c>
      <c r="B47" s="217" t="s">
        <v>40</v>
      </c>
      <c r="C47" s="217" t="s">
        <v>76</v>
      </c>
      <c r="D47" s="218">
        <v>1</v>
      </c>
      <c r="E47" s="185">
        <f>VLOOKUP($C47,Master_Device_DB!$C:$E,2,0)</f>
        <v>0.3</v>
      </c>
      <c r="F47" s="212">
        <f>VLOOKUP($C47,Master_Device_DB!$C:$E,3,0)</f>
        <v>6.5</v>
      </c>
      <c r="G47" s="219">
        <f t="shared" si="25"/>
        <v>0</v>
      </c>
      <c r="H47" s="220"/>
      <c r="I47" s="209">
        <f t="shared" si="8"/>
        <v>0</v>
      </c>
      <c r="J47" s="215">
        <f t="shared" si="9"/>
        <v>0</v>
      </c>
      <c r="K47" s="219">
        <f t="shared" si="26"/>
        <v>0</v>
      </c>
      <c r="L47" s="220"/>
      <c r="M47" s="209">
        <f t="shared" si="10"/>
        <v>0</v>
      </c>
      <c r="N47" s="215">
        <f t="shared" si="11"/>
        <v>0</v>
      </c>
      <c r="O47" s="221">
        <f t="shared" si="27"/>
        <v>0</v>
      </c>
      <c r="P47" s="220"/>
      <c r="Q47" s="209">
        <f t="shared" si="12"/>
        <v>0</v>
      </c>
      <c r="R47" s="215">
        <f t="shared" si="13"/>
        <v>0</v>
      </c>
      <c r="S47" s="219">
        <f t="shared" si="28"/>
        <v>0</v>
      </c>
      <c r="T47" s="220"/>
      <c r="U47" s="209">
        <f t="shared" si="14"/>
        <v>0</v>
      </c>
      <c r="V47" s="215">
        <f t="shared" si="15"/>
        <v>0</v>
      </c>
      <c r="W47" s="219">
        <f t="shared" si="29"/>
        <v>0</v>
      </c>
      <c r="X47" s="220"/>
      <c r="Y47" s="209">
        <f t="shared" si="16"/>
        <v>0</v>
      </c>
      <c r="Z47" s="215">
        <f t="shared" si="17"/>
        <v>0</v>
      </c>
      <c r="AA47" s="219">
        <f t="shared" si="30"/>
        <v>0</v>
      </c>
      <c r="AB47" s="220"/>
      <c r="AC47" s="209">
        <f t="shared" si="18"/>
        <v>0</v>
      </c>
      <c r="AD47" s="215">
        <f t="shared" si="19"/>
        <v>0</v>
      </c>
      <c r="AE47" s="219">
        <f t="shared" si="31"/>
        <v>0</v>
      </c>
      <c r="AF47" s="220"/>
      <c r="AG47" s="209">
        <f t="shared" si="20"/>
        <v>0</v>
      </c>
      <c r="AH47" s="215">
        <f t="shared" si="21"/>
        <v>0</v>
      </c>
      <c r="AI47" s="219">
        <f t="shared" si="32"/>
        <v>0</v>
      </c>
      <c r="AJ47" s="220"/>
      <c r="AK47" s="209">
        <f t="shared" si="22"/>
        <v>0</v>
      </c>
      <c r="AL47" s="215">
        <f t="shared" si="23"/>
        <v>0</v>
      </c>
    </row>
    <row r="48" spans="1:38" x14ac:dyDescent="0.25">
      <c r="A48" s="217" t="s">
        <v>268</v>
      </c>
      <c r="B48" s="217" t="s">
        <v>41</v>
      </c>
      <c r="C48" s="217" t="s">
        <v>77</v>
      </c>
      <c r="D48" s="218">
        <v>1</v>
      </c>
      <c r="E48" s="185">
        <f>VLOOKUP($C48,Master_Device_DB!$C:$E,2,0)</f>
        <v>0.3</v>
      </c>
      <c r="F48" s="212">
        <f>VLOOKUP($C48,Master_Device_DB!$C:$E,3,0)</f>
        <v>6.5</v>
      </c>
      <c r="G48" s="219">
        <f t="shared" si="25"/>
        <v>0</v>
      </c>
      <c r="H48" s="220"/>
      <c r="I48" s="209">
        <f t="shared" si="8"/>
        <v>0</v>
      </c>
      <c r="J48" s="215">
        <f t="shared" si="9"/>
        <v>0</v>
      </c>
      <c r="K48" s="219">
        <f t="shared" si="26"/>
        <v>0</v>
      </c>
      <c r="L48" s="220"/>
      <c r="M48" s="209">
        <f t="shared" si="10"/>
        <v>0</v>
      </c>
      <c r="N48" s="215">
        <f t="shared" si="11"/>
        <v>0</v>
      </c>
      <c r="O48" s="221">
        <f t="shared" si="27"/>
        <v>0</v>
      </c>
      <c r="P48" s="220"/>
      <c r="Q48" s="209">
        <f t="shared" si="12"/>
        <v>0</v>
      </c>
      <c r="R48" s="215">
        <f t="shared" si="13"/>
        <v>0</v>
      </c>
      <c r="S48" s="219">
        <f t="shared" si="28"/>
        <v>0</v>
      </c>
      <c r="T48" s="220"/>
      <c r="U48" s="209">
        <f t="shared" si="14"/>
        <v>0</v>
      </c>
      <c r="V48" s="215">
        <f t="shared" si="15"/>
        <v>0</v>
      </c>
      <c r="W48" s="219">
        <f t="shared" si="29"/>
        <v>0</v>
      </c>
      <c r="X48" s="220"/>
      <c r="Y48" s="209">
        <f t="shared" si="16"/>
        <v>0</v>
      </c>
      <c r="Z48" s="215">
        <f t="shared" si="17"/>
        <v>0</v>
      </c>
      <c r="AA48" s="219">
        <f t="shared" si="30"/>
        <v>0</v>
      </c>
      <c r="AB48" s="220"/>
      <c r="AC48" s="209">
        <f t="shared" si="18"/>
        <v>0</v>
      </c>
      <c r="AD48" s="215">
        <f t="shared" si="19"/>
        <v>0</v>
      </c>
      <c r="AE48" s="219">
        <f t="shared" si="31"/>
        <v>0</v>
      </c>
      <c r="AF48" s="220"/>
      <c r="AG48" s="209">
        <f t="shared" si="20"/>
        <v>0</v>
      </c>
      <c r="AH48" s="215">
        <f t="shared" si="21"/>
        <v>0</v>
      </c>
      <c r="AI48" s="219">
        <f t="shared" si="32"/>
        <v>0</v>
      </c>
      <c r="AJ48" s="220"/>
      <c r="AK48" s="209">
        <f t="shared" si="22"/>
        <v>0</v>
      </c>
      <c r="AL48" s="215">
        <f t="shared" si="23"/>
        <v>0</v>
      </c>
    </row>
    <row r="49" spans="1:38" x14ac:dyDescent="0.25">
      <c r="A49" s="217" t="s">
        <v>268</v>
      </c>
      <c r="B49" s="217" t="s">
        <v>41</v>
      </c>
      <c r="C49" s="217" t="s">
        <v>78</v>
      </c>
      <c r="D49" s="218">
        <v>1</v>
      </c>
      <c r="E49" s="185">
        <f>VLOOKUP($C49,Master_Device_DB!$C:$E,2,0)</f>
        <v>0.3</v>
      </c>
      <c r="F49" s="212">
        <f>VLOOKUP($C49,Master_Device_DB!$C:$E,3,0)</f>
        <v>6.5</v>
      </c>
      <c r="G49" s="219">
        <f t="shared" si="25"/>
        <v>0</v>
      </c>
      <c r="H49" s="220"/>
      <c r="I49" s="209">
        <f t="shared" si="8"/>
        <v>0</v>
      </c>
      <c r="J49" s="215">
        <f t="shared" si="9"/>
        <v>0</v>
      </c>
      <c r="K49" s="219">
        <f t="shared" si="26"/>
        <v>0</v>
      </c>
      <c r="L49" s="220"/>
      <c r="M49" s="209">
        <f t="shared" si="10"/>
        <v>0</v>
      </c>
      <c r="N49" s="215">
        <f t="shared" si="11"/>
        <v>0</v>
      </c>
      <c r="O49" s="221">
        <f t="shared" si="27"/>
        <v>0</v>
      </c>
      <c r="P49" s="220"/>
      <c r="Q49" s="209">
        <f t="shared" si="12"/>
        <v>0</v>
      </c>
      <c r="R49" s="215">
        <f t="shared" si="13"/>
        <v>0</v>
      </c>
      <c r="S49" s="219">
        <f t="shared" si="28"/>
        <v>0</v>
      </c>
      <c r="T49" s="220"/>
      <c r="U49" s="209">
        <f t="shared" si="14"/>
        <v>0</v>
      </c>
      <c r="V49" s="215">
        <f t="shared" si="15"/>
        <v>0</v>
      </c>
      <c r="W49" s="219">
        <f t="shared" si="29"/>
        <v>0</v>
      </c>
      <c r="X49" s="220"/>
      <c r="Y49" s="209">
        <f t="shared" si="16"/>
        <v>0</v>
      </c>
      <c r="Z49" s="215">
        <f t="shared" si="17"/>
        <v>0</v>
      </c>
      <c r="AA49" s="219">
        <f t="shared" si="30"/>
        <v>0</v>
      </c>
      <c r="AB49" s="220"/>
      <c r="AC49" s="209">
        <f t="shared" si="18"/>
        <v>0</v>
      </c>
      <c r="AD49" s="215">
        <f t="shared" si="19"/>
        <v>0</v>
      </c>
      <c r="AE49" s="219">
        <f t="shared" si="31"/>
        <v>0</v>
      </c>
      <c r="AF49" s="220"/>
      <c r="AG49" s="209">
        <f t="shared" si="20"/>
        <v>0</v>
      </c>
      <c r="AH49" s="215">
        <f t="shared" si="21"/>
        <v>0</v>
      </c>
      <c r="AI49" s="219">
        <f t="shared" si="32"/>
        <v>0</v>
      </c>
      <c r="AJ49" s="220"/>
      <c r="AK49" s="209">
        <f t="shared" si="22"/>
        <v>0</v>
      </c>
      <c r="AL49" s="215">
        <f t="shared" si="23"/>
        <v>0</v>
      </c>
    </row>
    <row r="50" spans="1:38" x14ac:dyDescent="0.25">
      <c r="A50" s="217" t="s">
        <v>268</v>
      </c>
      <c r="B50" s="217" t="s">
        <v>41</v>
      </c>
      <c r="C50" s="217" t="s">
        <v>79</v>
      </c>
      <c r="D50" s="218">
        <v>1</v>
      </c>
      <c r="E50" s="185">
        <f>VLOOKUP($C50,Master_Device_DB!$C:$E,2,0)</f>
        <v>0.2</v>
      </c>
      <c r="F50" s="212">
        <f>VLOOKUP($C50,Master_Device_DB!$C:$E,3,0)</f>
        <v>6.5</v>
      </c>
      <c r="G50" s="219">
        <f t="shared" si="25"/>
        <v>0</v>
      </c>
      <c r="H50" s="220"/>
      <c r="I50" s="209">
        <f t="shared" si="8"/>
        <v>0</v>
      </c>
      <c r="J50" s="215">
        <f t="shared" si="9"/>
        <v>0</v>
      </c>
      <c r="K50" s="219">
        <f t="shared" si="26"/>
        <v>0</v>
      </c>
      <c r="L50" s="220"/>
      <c r="M50" s="209">
        <f t="shared" si="10"/>
        <v>0</v>
      </c>
      <c r="N50" s="215">
        <f t="shared" si="11"/>
        <v>0</v>
      </c>
      <c r="O50" s="221">
        <f t="shared" si="27"/>
        <v>0</v>
      </c>
      <c r="P50" s="220"/>
      <c r="Q50" s="209">
        <f t="shared" si="12"/>
        <v>0</v>
      </c>
      <c r="R50" s="215">
        <f t="shared" si="13"/>
        <v>0</v>
      </c>
      <c r="S50" s="219">
        <f t="shared" si="28"/>
        <v>0</v>
      </c>
      <c r="T50" s="220"/>
      <c r="U50" s="209">
        <f t="shared" si="14"/>
        <v>0</v>
      </c>
      <c r="V50" s="215">
        <f t="shared" si="15"/>
        <v>0</v>
      </c>
      <c r="W50" s="219">
        <f t="shared" si="29"/>
        <v>0</v>
      </c>
      <c r="X50" s="220"/>
      <c r="Y50" s="209">
        <f t="shared" si="16"/>
        <v>0</v>
      </c>
      <c r="Z50" s="215">
        <f t="shared" si="17"/>
        <v>0</v>
      </c>
      <c r="AA50" s="219">
        <f t="shared" si="30"/>
        <v>0</v>
      </c>
      <c r="AB50" s="220"/>
      <c r="AC50" s="209">
        <f t="shared" si="18"/>
        <v>0</v>
      </c>
      <c r="AD50" s="215">
        <f t="shared" si="19"/>
        <v>0</v>
      </c>
      <c r="AE50" s="219">
        <f t="shared" si="31"/>
        <v>0</v>
      </c>
      <c r="AF50" s="220"/>
      <c r="AG50" s="209">
        <f t="shared" si="20"/>
        <v>0</v>
      </c>
      <c r="AH50" s="215">
        <f t="shared" si="21"/>
        <v>0</v>
      </c>
      <c r="AI50" s="219">
        <f t="shared" si="32"/>
        <v>0</v>
      </c>
      <c r="AJ50" s="220"/>
      <c r="AK50" s="209">
        <f t="shared" si="22"/>
        <v>0</v>
      </c>
      <c r="AL50" s="215">
        <f t="shared" si="23"/>
        <v>0</v>
      </c>
    </row>
    <row r="51" spans="1:38" x14ac:dyDescent="0.25">
      <c r="A51" s="217" t="s">
        <v>268</v>
      </c>
      <c r="B51" s="217" t="s">
        <v>39</v>
      </c>
      <c r="C51" s="217" t="s">
        <v>80</v>
      </c>
      <c r="D51" s="218">
        <v>1</v>
      </c>
      <c r="E51" s="185">
        <f>VLOOKUP($C51,Master_Device_DB!$C:$E,2,0)</f>
        <v>0.3</v>
      </c>
      <c r="F51" s="212">
        <f>VLOOKUP($C51,Master_Device_DB!$C:$E,3,0)</f>
        <v>6.5</v>
      </c>
      <c r="G51" s="219">
        <f t="shared" si="25"/>
        <v>0</v>
      </c>
      <c r="H51" s="220"/>
      <c r="I51" s="209">
        <f t="shared" si="8"/>
        <v>0</v>
      </c>
      <c r="J51" s="215">
        <f t="shared" si="9"/>
        <v>0</v>
      </c>
      <c r="K51" s="219">
        <f t="shared" si="26"/>
        <v>0</v>
      </c>
      <c r="L51" s="220"/>
      <c r="M51" s="209">
        <f t="shared" si="10"/>
        <v>0</v>
      </c>
      <c r="N51" s="215">
        <f t="shared" si="11"/>
        <v>0</v>
      </c>
      <c r="O51" s="221">
        <f t="shared" si="27"/>
        <v>0</v>
      </c>
      <c r="P51" s="220"/>
      <c r="Q51" s="209">
        <f t="shared" si="12"/>
        <v>0</v>
      </c>
      <c r="R51" s="215">
        <f t="shared" si="13"/>
        <v>0</v>
      </c>
      <c r="S51" s="219">
        <f t="shared" si="28"/>
        <v>0</v>
      </c>
      <c r="T51" s="220"/>
      <c r="U51" s="209">
        <f t="shared" si="14"/>
        <v>0</v>
      </c>
      <c r="V51" s="215">
        <f t="shared" si="15"/>
        <v>0</v>
      </c>
      <c r="W51" s="219">
        <f t="shared" si="29"/>
        <v>0</v>
      </c>
      <c r="X51" s="220"/>
      <c r="Y51" s="209">
        <f t="shared" si="16"/>
        <v>0</v>
      </c>
      <c r="Z51" s="215">
        <f t="shared" si="17"/>
        <v>0</v>
      </c>
      <c r="AA51" s="219">
        <f t="shared" si="30"/>
        <v>0</v>
      </c>
      <c r="AB51" s="220"/>
      <c r="AC51" s="209">
        <f t="shared" si="18"/>
        <v>0</v>
      </c>
      <c r="AD51" s="215">
        <f t="shared" si="19"/>
        <v>0</v>
      </c>
      <c r="AE51" s="219">
        <f t="shared" si="31"/>
        <v>0</v>
      </c>
      <c r="AF51" s="220"/>
      <c r="AG51" s="209">
        <f t="shared" si="20"/>
        <v>0</v>
      </c>
      <c r="AH51" s="215">
        <f t="shared" si="21"/>
        <v>0</v>
      </c>
      <c r="AI51" s="219">
        <f t="shared" si="32"/>
        <v>0</v>
      </c>
      <c r="AJ51" s="220"/>
      <c r="AK51" s="209">
        <f t="shared" si="22"/>
        <v>0</v>
      </c>
      <c r="AL51" s="215">
        <f t="shared" si="23"/>
        <v>0</v>
      </c>
    </row>
    <row r="52" spans="1:38" x14ac:dyDescent="0.25">
      <c r="A52" s="217" t="s">
        <v>268</v>
      </c>
      <c r="B52" s="217" t="s">
        <v>42</v>
      </c>
      <c r="C52" s="217" t="s">
        <v>81</v>
      </c>
      <c r="D52" s="218">
        <v>1</v>
      </c>
      <c r="E52" s="185">
        <f>VLOOKUP($C52,Master_Device_DB!$C:$E,2,0)</f>
        <v>0.2</v>
      </c>
      <c r="F52" s="212">
        <f>VLOOKUP($C52,Master_Device_DB!$C:$E,3,0)</f>
        <v>6.5</v>
      </c>
      <c r="G52" s="219">
        <f t="shared" si="25"/>
        <v>0</v>
      </c>
      <c r="H52" s="220"/>
      <c r="I52" s="209">
        <f t="shared" si="8"/>
        <v>0</v>
      </c>
      <c r="J52" s="215">
        <f t="shared" si="9"/>
        <v>0</v>
      </c>
      <c r="K52" s="219">
        <f t="shared" si="26"/>
        <v>0</v>
      </c>
      <c r="L52" s="220"/>
      <c r="M52" s="209">
        <f t="shared" si="10"/>
        <v>0</v>
      </c>
      <c r="N52" s="215">
        <f t="shared" si="11"/>
        <v>0</v>
      </c>
      <c r="O52" s="221">
        <f t="shared" si="27"/>
        <v>0</v>
      </c>
      <c r="P52" s="220"/>
      <c r="Q52" s="209">
        <f t="shared" si="12"/>
        <v>0</v>
      </c>
      <c r="R52" s="215">
        <f t="shared" si="13"/>
        <v>0</v>
      </c>
      <c r="S52" s="219">
        <f t="shared" si="28"/>
        <v>0</v>
      </c>
      <c r="T52" s="220"/>
      <c r="U52" s="209">
        <f t="shared" si="14"/>
        <v>0</v>
      </c>
      <c r="V52" s="215">
        <f t="shared" si="15"/>
        <v>0</v>
      </c>
      <c r="W52" s="219">
        <f t="shared" si="29"/>
        <v>0</v>
      </c>
      <c r="X52" s="220"/>
      <c r="Y52" s="209">
        <f t="shared" si="16"/>
        <v>0</v>
      </c>
      <c r="Z52" s="215">
        <f t="shared" si="17"/>
        <v>0</v>
      </c>
      <c r="AA52" s="219">
        <f t="shared" si="30"/>
        <v>0</v>
      </c>
      <c r="AB52" s="220"/>
      <c r="AC52" s="209">
        <f t="shared" si="18"/>
        <v>0</v>
      </c>
      <c r="AD52" s="215">
        <f t="shared" si="19"/>
        <v>0</v>
      </c>
      <c r="AE52" s="219">
        <f t="shared" si="31"/>
        <v>0</v>
      </c>
      <c r="AF52" s="220"/>
      <c r="AG52" s="209">
        <f t="shared" si="20"/>
        <v>0</v>
      </c>
      <c r="AH52" s="215">
        <f t="shared" si="21"/>
        <v>0</v>
      </c>
      <c r="AI52" s="219">
        <f t="shared" si="32"/>
        <v>0</v>
      </c>
      <c r="AJ52" s="220"/>
      <c r="AK52" s="209">
        <f t="shared" si="22"/>
        <v>0</v>
      </c>
      <c r="AL52" s="215">
        <f t="shared" si="23"/>
        <v>0</v>
      </c>
    </row>
    <row r="53" spans="1:38" x14ac:dyDescent="0.25">
      <c r="A53" s="217" t="s">
        <v>268</v>
      </c>
      <c r="B53" s="217" t="s">
        <v>43</v>
      </c>
      <c r="C53" s="222" t="s">
        <v>94</v>
      </c>
      <c r="D53" s="218">
        <v>1</v>
      </c>
      <c r="E53" s="185">
        <f>VLOOKUP($C53,Master_Device_DB!$C:$E,2,0)</f>
        <v>3.2</v>
      </c>
      <c r="F53" s="212">
        <f>VLOOKUP($C53,Master_Device_DB!$C:$E,3,0)</f>
        <v>12</v>
      </c>
      <c r="G53" s="219">
        <f t="shared" si="25"/>
        <v>0</v>
      </c>
      <c r="H53" s="220"/>
      <c r="I53" s="209">
        <f t="shared" si="8"/>
        <v>0</v>
      </c>
      <c r="J53" s="215">
        <f t="shared" si="9"/>
        <v>0</v>
      </c>
      <c r="K53" s="219">
        <f t="shared" si="26"/>
        <v>0</v>
      </c>
      <c r="L53" s="220"/>
      <c r="M53" s="209">
        <f t="shared" si="10"/>
        <v>0</v>
      </c>
      <c r="N53" s="215">
        <f t="shared" si="11"/>
        <v>0</v>
      </c>
      <c r="O53" s="221">
        <f t="shared" si="27"/>
        <v>0</v>
      </c>
      <c r="P53" s="220"/>
      <c r="Q53" s="209">
        <f t="shared" si="12"/>
        <v>0</v>
      </c>
      <c r="R53" s="215">
        <f t="shared" si="13"/>
        <v>0</v>
      </c>
      <c r="S53" s="219">
        <f t="shared" si="28"/>
        <v>0</v>
      </c>
      <c r="T53" s="220"/>
      <c r="U53" s="209">
        <f t="shared" si="14"/>
        <v>0</v>
      </c>
      <c r="V53" s="215">
        <f t="shared" si="15"/>
        <v>0</v>
      </c>
      <c r="W53" s="219">
        <f t="shared" si="29"/>
        <v>0</v>
      </c>
      <c r="X53" s="220"/>
      <c r="Y53" s="209">
        <f t="shared" si="16"/>
        <v>0</v>
      </c>
      <c r="Z53" s="215">
        <f t="shared" si="17"/>
        <v>0</v>
      </c>
      <c r="AA53" s="219">
        <f t="shared" si="30"/>
        <v>0</v>
      </c>
      <c r="AB53" s="220"/>
      <c r="AC53" s="209">
        <f t="shared" si="18"/>
        <v>0</v>
      </c>
      <c r="AD53" s="215">
        <f t="shared" si="19"/>
        <v>0</v>
      </c>
      <c r="AE53" s="219">
        <f t="shared" si="31"/>
        <v>0</v>
      </c>
      <c r="AF53" s="220"/>
      <c r="AG53" s="209">
        <f t="shared" si="20"/>
        <v>0</v>
      </c>
      <c r="AH53" s="215">
        <f t="shared" si="21"/>
        <v>0</v>
      </c>
      <c r="AI53" s="219">
        <f t="shared" si="32"/>
        <v>0</v>
      </c>
      <c r="AJ53" s="220"/>
      <c r="AK53" s="209">
        <f t="shared" si="22"/>
        <v>0</v>
      </c>
      <c r="AL53" s="215">
        <f t="shared" si="23"/>
        <v>0</v>
      </c>
    </row>
    <row r="54" spans="1:38" x14ac:dyDescent="0.25">
      <c r="A54" s="217" t="s">
        <v>268</v>
      </c>
      <c r="B54" s="217" t="s">
        <v>43</v>
      </c>
      <c r="C54" s="222" t="s">
        <v>95</v>
      </c>
      <c r="D54" s="218">
        <v>1</v>
      </c>
      <c r="E54" s="185">
        <f>VLOOKUP($C54,Master_Device_DB!$C:$E,2,0)</f>
        <v>2</v>
      </c>
      <c r="F54" s="212">
        <f>VLOOKUP($C54,Master_Device_DB!$C:$E,3,0)</f>
        <v>8.5</v>
      </c>
      <c r="G54" s="219">
        <f t="shared" si="25"/>
        <v>0</v>
      </c>
      <c r="H54" s="220"/>
      <c r="I54" s="209">
        <f t="shared" si="8"/>
        <v>0</v>
      </c>
      <c r="J54" s="215">
        <f t="shared" si="9"/>
        <v>0</v>
      </c>
      <c r="K54" s="219">
        <f t="shared" si="26"/>
        <v>0</v>
      </c>
      <c r="L54" s="220"/>
      <c r="M54" s="209">
        <f t="shared" si="10"/>
        <v>0</v>
      </c>
      <c r="N54" s="215">
        <f t="shared" si="11"/>
        <v>0</v>
      </c>
      <c r="O54" s="221">
        <f t="shared" si="27"/>
        <v>0</v>
      </c>
      <c r="P54" s="220"/>
      <c r="Q54" s="209">
        <f t="shared" si="12"/>
        <v>0</v>
      </c>
      <c r="R54" s="215">
        <f t="shared" si="13"/>
        <v>0</v>
      </c>
      <c r="S54" s="219">
        <f t="shared" si="28"/>
        <v>0</v>
      </c>
      <c r="T54" s="220"/>
      <c r="U54" s="209">
        <f t="shared" si="14"/>
        <v>0</v>
      </c>
      <c r="V54" s="215">
        <f t="shared" si="15"/>
        <v>0</v>
      </c>
      <c r="W54" s="219">
        <f t="shared" si="29"/>
        <v>0</v>
      </c>
      <c r="X54" s="220"/>
      <c r="Y54" s="209">
        <f t="shared" si="16"/>
        <v>0</v>
      </c>
      <c r="Z54" s="215">
        <f t="shared" si="17"/>
        <v>0</v>
      </c>
      <c r="AA54" s="219">
        <f t="shared" si="30"/>
        <v>0</v>
      </c>
      <c r="AB54" s="220"/>
      <c r="AC54" s="209">
        <f t="shared" si="18"/>
        <v>0</v>
      </c>
      <c r="AD54" s="215">
        <f t="shared" si="19"/>
        <v>0</v>
      </c>
      <c r="AE54" s="219">
        <f t="shared" si="31"/>
        <v>0</v>
      </c>
      <c r="AF54" s="220"/>
      <c r="AG54" s="209">
        <f t="shared" si="20"/>
        <v>0</v>
      </c>
      <c r="AH54" s="215">
        <f t="shared" si="21"/>
        <v>0</v>
      </c>
      <c r="AI54" s="219">
        <f t="shared" si="32"/>
        <v>0</v>
      </c>
      <c r="AJ54" s="220"/>
      <c r="AK54" s="209">
        <f t="shared" si="22"/>
        <v>0</v>
      </c>
      <c r="AL54" s="215">
        <f t="shared" si="23"/>
        <v>0</v>
      </c>
    </row>
    <row r="55" spans="1:38" x14ac:dyDescent="0.25">
      <c r="A55" s="217" t="s">
        <v>268</v>
      </c>
      <c r="B55" s="217" t="s">
        <v>43</v>
      </c>
      <c r="C55" s="217" t="s">
        <v>93</v>
      </c>
      <c r="D55" s="218">
        <v>1</v>
      </c>
      <c r="E55" s="185">
        <f>VLOOKUP($C55,Master_Device_DB!$C:$E,2,0)</f>
        <v>17</v>
      </c>
      <c r="F55" s="212">
        <f>VLOOKUP($C55,Master_Device_DB!$C:$E,3,0)</f>
        <v>38.5</v>
      </c>
      <c r="G55" s="219">
        <f t="shared" si="25"/>
        <v>0</v>
      </c>
      <c r="H55" s="220"/>
      <c r="I55" s="209">
        <f t="shared" si="8"/>
        <v>0</v>
      </c>
      <c r="J55" s="215">
        <f t="shared" si="9"/>
        <v>0</v>
      </c>
      <c r="K55" s="219">
        <f t="shared" si="26"/>
        <v>0</v>
      </c>
      <c r="L55" s="220"/>
      <c r="M55" s="209">
        <f t="shared" si="10"/>
        <v>0</v>
      </c>
      <c r="N55" s="215">
        <f t="shared" si="11"/>
        <v>0</v>
      </c>
      <c r="O55" s="221">
        <f t="shared" si="27"/>
        <v>0</v>
      </c>
      <c r="P55" s="220"/>
      <c r="Q55" s="209">
        <f t="shared" si="12"/>
        <v>0</v>
      </c>
      <c r="R55" s="215">
        <f t="shared" si="13"/>
        <v>0</v>
      </c>
      <c r="S55" s="219">
        <f t="shared" si="28"/>
        <v>0</v>
      </c>
      <c r="T55" s="220"/>
      <c r="U55" s="209">
        <f t="shared" si="14"/>
        <v>0</v>
      </c>
      <c r="V55" s="215">
        <f t="shared" si="15"/>
        <v>0</v>
      </c>
      <c r="W55" s="219">
        <f t="shared" si="29"/>
        <v>0</v>
      </c>
      <c r="X55" s="220"/>
      <c r="Y55" s="209">
        <f t="shared" si="16"/>
        <v>0</v>
      </c>
      <c r="Z55" s="215">
        <f t="shared" si="17"/>
        <v>0</v>
      </c>
      <c r="AA55" s="219">
        <f t="shared" si="30"/>
        <v>0</v>
      </c>
      <c r="AB55" s="220"/>
      <c r="AC55" s="209">
        <f t="shared" si="18"/>
        <v>0</v>
      </c>
      <c r="AD55" s="215">
        <f t="shared" si="19"/>
        <v>0</v>
      </c>
      <c r="AE55" s="219">
        <f t="shared" si="31"/>
        <v>0</v>
      </c>
      <c r="AF55" s="220"/>
      <c r="AG55" s="209">
        <f t="shared" si="20"/>
        <v>0</v>
      </c>
      <c r="AH55" s="215">
        <f t="shared" si="21"/>
        <v>0</v>
      </c>
      <c r="AI55" s="219">
        <f t="shared" si="32"/>
        <v>0</v>
      </c>
      <c r="AJ55" s="220"/>
      <c r="AK55" s="209">
        <f t="shared" si="22"/>
        <v>0</v>
      </c>
      <c r="AL55" s="215">
        <f t="shared" si="23"/>
        <v>0</v>
      </c>
    </row>
    <row r="56" spans="1:38" x14ac:dyDescent="0.25">
      <c r="A56" s="217" t="s">
        <v>268</v>
      </c>
      <c r="B56" s="217" t="s">
        <v>44</v>
      </c>
      <c r="C56" s="222" t="s">
        <v>82</v>
      </c>
      <c r="D56" s="218">
        <v>1</v>
      </c>
      <c r="E56" s="185">
        <f>VLOOKUP($C56,Master_Device_DB!$C:$E,2,0)</f>
        <v>0.33</v>
      </c>
      <c r="F56" s="212">
        <f>VLOOKUP($C56,Master_Device_DB!$C:$E,3,0)</f>
        <v>6.5</v>
      </c>
      <c r="G56" s="219">
        <f t="shared" si="25"/>
        <v>0</v>
      </c>
      <c r="H56" s="220"/>
      <c r="I56" s="209">
        <f t="shared" si="8"/>
        <v>0</v>
      </c>
      <c r="J56" s="215">
        <f t="shared" si="9"/>
        <v>0</v>
      </c>
      <c r="K56" s="219">
        <f t="shared" si="26"/>
        <v>0</v>
      </c>
      <c r="L56" s="220"/>
      <c r="M56" s="209">
        <f t="shared" si="10"/>
        <v>0</v>
      </c>
      <c r="N56" s="215">
        <f t="shared" si="11"/>
        <v>0</v>
      </c>
      <c r="O56" s="221">
        <f t="shared" si="27"/>
        <v>0</v>
      </c>
      <c r="P56" s="220"/>
      <c r="Q56" s="209">
        <f t="shared" si="12"/>
        <v>0</v>
      </c>
      <c r="R56" s="215">
        <f t="shared" si="13"/>
        <v>0</v>
      </c>
      <c r="S56" s="219">
        <f t="shared" si="28"/>
        <v>0</v>
      </c>
      <c r="T56" s="220"/>
      <c r="U56" s="209">
        <f t="shared" si="14"/>
        <v>0</v>
      </c>
      <c r="V56" s="215">
        <f t="shared" si="15"/>
        <v>0</v>
      </c>
      <c r="W56" s="219">
        <f t="shared" si="29"/>
        <v>0</v>
      </c>
      <c r="X56" s="220"/>
      <c r="Y56" s="209">
        <f t="shared" si="16"/>
        <v>0</v>
      </c>
      <c r="Z56" s="215">
        <f t="shared" si="17"/>
        <v>0</v>
      </c>
      <c r="AA56" s="219">
        <f t="shared" si="30"/>
        <v>0</v>
      </c>
      <c r="AB56" s="220"/>
      <c r="AC56" s="209">
        <f t="shared" si="18"/>
        <v>0</v>
      </c>
      <c r="AD56" s="215">
        <f t="shared" si="19"/>
        <v>0</v>
      </c>
      <c r="AE56" s="219">
        <f t="shared" si="31"/>
        <v>0</v>
      </c>
      <c r="AF56" s="220"/>
      <c r="AG56" s="209">
        <f t="shared" si="20"/>
        <v>0</v>
      </c>
      <c r="AH56" s="215">
        <f t="shared" si="21"/>
        <v>0</v>
      </c>
      <c r="AI56" s="219">
        <f t="shared" si="32"/>
        <v>0</v>
      </c>
      <c r="AJ56" s="220"/>
      <c r="AK56" s="209">
        <f t="shared" si="22"/>
        <v>0</v>
      </c>
      <c r="AL56" s="215">
        <f t="shared" si="23"/>
        <v>0</v>
      </c>
    </row>
    <row r="57" spans="1:38" x14ac:dyDescent="0.25">
      <c r="A57" s="217" t="s">
        <v>321</v>
      </c>
      <c r="B57" s="217" t="s">
        <v>254</v>
      </c>
      <c r="C57" s="217" t="s">
        <v>249</v>
      </c>
      <c r="D57" s="218">
        <v>1</v>
      </c>
      <c r="E57" s="185">
        <f>VLOOKUP($C57,Master_Device_DB!$C:$E,2,0)</f>
        <v>0.51</v>
      </c>
      <c r="F57" s="212">
        <f>VLOOKUP($C57,Master_Device_DB!$C:$E,3,0)</f>
        <v>4</v>
      </c>
      <c r="G57" s="219">
        <f t="shared" si="25"/>
        <v>0</v>
      </c>
      <c r="H57" s="220"/>
      <c r="I57" s="209">
        <f t="shared" si="8"/>
        <v>0</v>
      </c>
      <c r="J57" s="215">
        <f t="shared" si="9"/>
        <v>0</v>
      </c>
      <c r="K57" s="219">
        <f t="shared" si="26"/>
        <v>0</v>
      </c>
      <c r="L57" s="220"/>
      <c r="M57" s="209">
        <f t="shared" si="10"/>
        <v>0</v>
      </c>
      <c r="N57" s="215">
        <f t="shared" si="11"/>
        <v>0</v>
      </c>
      <c r="O57" s="221">
        <f t="shared" si="27"/>
        <v>0</v>
      </c>
      <c r="P57" s="220"/>
      <c r="Q57" s="209">
        <f t="shared" si="12"/>
        <v>0</v>
      </c>
      <c r="R57" s="215">
        <f t="shared" si="13"/>
        <v>0</v>
      </c>
      <c r="S57" s="219">
        <f t="shared" si="28"/>
        <v>0</v>
      </c>
      <c r="T57" s="220"/>
      <c r="U57" s="209">
        <f t="shared" si="14"/>
        <v>0</v>
      </c>
      <c r="V57" s="215">
        <f t="shared" si="15"/>
        <v>0</v>
      </c>
      <c r="W57" s="219">
        <f t="shared" si="29"/>
        <v>0</v>
      </c>
      <c r="X57" s="220"/>
      <c r="Y57" s="209">
        <f t="shared" si="16"/>
        <v>0</v>
      </c>
      <c r="Z57" s="215">
        <f t="shared" si="17"/>
        <v>0</v>
      </c>
      <c r="AA57" s="219">
        <f t="shared" si="30"/>
        <v>0</v>
      </c>
      <c r="AB57" s="220"/>
      <c r="AC57" s="209">
        <f t="shared" si="18"/>
        <v>0</v>
      </c>
      <c r="AD57" s="215">
        <f t="shared" si="19"/>
        <v>0</v>
      </c>
      <c r="AE57" s="219">
        <f t="shared" si="31"/>
        <v>0</v>
      </c>
      <c r="AF57" s="220"/>
      <c r="AG57" s="209">
        <f t="shared" si="20"/>
        <v>0</v>
      </c>
      <c r="AH57" s="215">
        <f t="shared" si="21"/>
        <v>0</v>
      </c>
      <c r="AI57" s="219">
        <f t="shared" si="32"/>
        <v>0</v>
      </c>
      <c r="AJ57" s="220"/>
      <c r="AK57" s="209">
        <f t="shared" si="22"/>
        <v>0</v>
      </c>
      <c r="AL57" s="215">
        <f t="shared" si="23"/>
        <v>0</v>
      </c>
    </row>
    <row r="58" spans="1:38" x14ac:dyDescent="0.25">
      <c r="A58" s="217" t="s">
        <v>321</v>
      </c>
      <c r="B58" s="217" t="s">
        <v>97</v>
      </c>
      <c r="C58" s="217" t="s">
        <v>178</v>
      </c>
      <c r="D58" s="218">
        <v>1</v>
      </c>
      <c r="E58" s="185">
        <f>VLOOKUP($C58,Master_Device_DB!$C:$E,2,0)</f>
        <v>0.51</v>
      </c>
      <c r="F58" s="212">
        <f>VLOOKUP($C58,Master_Device_DB!$C:$E,3,0)</f>
        <v>2.2000000000000002</v>
      </c>
      <c r="G58" s="219">
        <f t="shared" si="25"/>
        <v>0</v>
      </c>
      <c r="H58" s="220"/>
      <c r="I58" s="209">
        <f t="shared" si="8"/>
        <v>0</v>
      </c>
      <c r="J58" s="215">
        <f t="shared" si="9"/>
        <v>0</v>
      </c>
      <c r="K58" s="219">
        <f t="shared" si="26"/>
        <v>0</v>
      </c>
      <c r="L58" s="220"/>
      <c r="M58" s="209">
        <f t="shared" si="10"/>
        <v>0</v>
      </c>
      <c r="N58" s="215">
        <f t="shared" si="11"/>
        <v>0</v>
      </c>
      <c r="O58" s="221">
        <f t="shared" si="27"/>
        <v>0</v>
      </c>
      <c r="P58" s="220"/>
      <c r="Q58" s="209">
        <f t="shared" si="12"/>
        <v>0</v>
      </c>
      <c r="R58" s="215">
        <f t="shared" si="13"/>
        <v>0</v>
      </c>
      <c r="S58" s="219">
        <f t="shared" si="28"/>
        <v>0</v>
      </c>
      <c r="T58" s="220"/>
      <c r="U58" s="209">
        <f t="shared" si="14"/>
        <v>0</v>
      </c>
      <c r="V58" s="215">
        <f t="shared" si="15"/>
        <v>0</v>
      </c>
      <c r="W58" s="219">
        <f t="shared" si="29"/>
        <v>0</v>
      </c>
      <c r="X58" s="220"/>
      <c r="Y58" s="209">
        <f t="shared" si="16"/>
        <v>0</v>
      </c>
      <c r="Z58" s="215">
        <f t="shared" si="17"/>
        <v>0</v>
      </c>
      <c r="AA58" s="219">
        <f t="shared" si="30"/>
        <v>0</v>
      </c>
      <c r="AB58" s="220"/>
      <c r="AC58" s="209">
        <f t="shared" si="18"/>
        <v>0</v>
      </c>
      <c r="AD58" s="215">
        <f t="shared" si="19"/>
        <v>0</v>
      </c>
      <c r="AE58" s="219">
        <f t="shared" si="31"/>
        <v>0</v>
      </c>
      <c r="AF58" s="220"/>
      <c r="AG58" s="209">
        <f t="shared" si="20"/>
        <v>0</v>
      </c>
      <c r="AH58" s="215">
        <f t="shared" si="21"/>
        <v>0</v>
      </c>
      <c r="AI58" s="219">
        <f t="shared" si="32"/>
        <v>0</v>
      </c>
      <c r="AJ58" s="220"/>
      <c r="AK58" s="209">
        <f t="shared" si="22"/>
        <v>0</v>
      </c>
      <c r="AL58" s="215">
        <f t="shared" si="23"/>
        <v>0</v>
      </c>
    </row>
    <row r="59" spans="1:38" x14ac:dyDescent="0.25">
      <c r="A59" s="217" t="s">
        <v>321</v>
      </c>
      <c r="B59" s="217" t="s">
        <v>97</v>
      </c>
      <c r="C59" s="217" t="s">
        <v>179</v>
      </c>
      <c r="D59" s="218">
        <v>1</v>
      </c>
      <c r="E59" s="185">
        <f>VLOOKUP($C59,Master_Device_DB!$C:$E,2,0)</f>
        <v>0.16</v>
      </c>
      <c r="F59" s="212">
        <f>VLOOKUP($C59,Master_Device_DB!$C:$E,3,0)</f>
        <v>1.5</v>
      </c>
      <c r="G59" s="219">
        <f t="shared" si="25"/>
        <v>0</v>
      </c>
      <c r="H59" s="220"/>
      <c r="I59" s="209">
        <f t="shared" si="8"/>
        <v>0</v>
      </c>
      <c r="J59" s="215">
        <f t="shared" si="9"/>
        <v>0</v>
      </c>
      <c r="K59" s="219">
        <f t="shared" si="26"/>
        <v>0</v>
      </c>
      <c r="L59" s="220"/>
      <c r="M59" s="209">
        <f t="shared" si="10"/>
        <v>0</v>
      </c>
      <c r="N59" s="215">
        <f t="shared" si="11"/>
        <v>0</v>
      </c>
      <c r="O59" s="221">
        <f t="shared" si="27"/>
        <v>0</v>
      </c>
      <c r="P59" s="220"/>
      <c r="Q59" s="209">
        <f t="shared" si="12"/>
        <v>0</v>
      </c>
      <c r="R59" s="215">
        <f t="shared" si="13"/>
        <v>0</v>
      </c>
      <c r="S59" s="219">
        <f t="shared" si="28"/>
        <v>0</v>
      </c>
      <c r="T59" s="220"/>
      <c r="U59" s="209">
        <f t="shared" si="14"/>
        <v>0</v>
      </c>
      <c r="V59" s="215">
        <f t="shared" si="15"/>
        <v>0</v>
      </c>
      <c r="W59" s="219">
        <f t="shared" si="29"/>
        <v>0</v>
      </c>
      <c r="X59" s="220"/>
      <c r="Y59" s="209">
        <f t="shared" si="16"/>
        <v>0</v>
      </c>
      <c r="Z59" s="215">
        <f t="shared" si="17"/>
        <v>0</v>
      </c>
      <c r="AA59" s="219">
        <f t="shared" si="30"/>
        <v>0</v>
      </c>
      <c r="AB59" s="220"/>
      <c r="AC59" s="209">
        <f t="shared" si="18"/>
        <v>0</v>
      </c>
      <c r="AD59" s="215">
        <f t="shared" si="19"/>
        <v>0</v>
      </c>
      <c r="AE59" s="219">
        <f t="shared" si="31"/>
        <v>0</v>
      </c>
      <c r="AF59" s="220"/>
      <c r="AG59" s="209">
        <f t="shared" si="20"/>
        <v>0</v>
      </c>
      <c r="AH59" s="215">
        <f t="shared" si="21"/>
        <v>0</v>
      </c>
      <c r="AI59" s="219">
        <f t="shared" si="32"/>
        <v>0</v>
      </c>
      <c r="AJ59" s="220"/>
      <c r="AK59" s="209">
        <f t="shared" si="22"/>
        <v>0</v>
      </c>
      <c r="AL59" s="215">
        <f t="shared" si="23"/>
        <v>0</v>
      </c>
    </row>
    <row r="60" spans="1:38" x14ac:dyDescent="0.25">
      <c r="A60" s="217" t="s">
        <v>321</v>
      </c>
      <c r="B60" s="217" t="s">
        <v>98</v>
      </c>
      <c r="C60" s="217" t="s">
        <v>180</v>
      </c>
      <c r="D60" s="218">
        <v>1</v>
      </c>
      <c r="E60" s="185">
        <f>VLOOKUP($C60,Master_Device_DB!$C:$E,2,0)</f>
        <v>0.45</v>
      </c>
      <c r="F60" s="212">
        <f>VLOOKUP($C60,Master_Device_DB!$C:$E,3,0)</f>
        <v>2.2000000000000002</v>
      </c>
      <c r="G60" s="219">
        <f t="shared" si="25"/>
        <v>0</v>
      </c>
      <c r="H60" s="220"/>
      <c r="I60" s="209">
        <f t="shared" si="8"/>
        <v>0</v>
      </c>
      <c r="J60" s="215">
        <f t="shared" si="9"/>
        <v>0</v>
      </c>
      <c r="K60" s="219">
        <f t="shared" si="26"/>
        <v>0</v>
      </c>
      <c r="L60" s="220"/>
      <c r="M60" s="209">
        <f t="shared" si="10"/>
        <v>0</v>
      </c>
      <c r="N60" s="215">
        <f t="shared" si="11"/>
        <v>0</v>
      </c>
      <c r="O60" s="221">
        <f t="shared" si="27"/>
        <v>0</v>
      </c>
      <c r="P60" s="220"/>
      <c r="Q60" s="209">
        <f t="shared" si="12"/>
        <v>0</v>
      </c>
      <c r="R60" s="215">
        <f t="shared" si="13"/>
        <v>0</v>
      </c>
      <c r="S60" s="219">
        <f t="shared" si="28"/>
        <v>0</v>
      </c>
      <c r="T60" s="220"/>
      <c r="U60" s="209">
        <f t="shared" si="14"/>
        <v>0</v>
      </c>
      <c r="V60" s="215">
        <f t="shared" si="15"/>
        <v>0</v>
      </c>
      <c r="W60" s="219">
        <f t="shared" si="29"/>
        <v>0</v>
      </c>
      <c r="X60" s="220"/>
      <c r="Y60" s="209">
        <f t="shared" si="16"/>
        <v>0</v>
      </c>
      <c r="Z60" s="215">
        <f t="shared" si="17"/>
        <v>0</v>
      </c>
      <c r="AA60" s="219">
        <f t="shared" si="30"/>
        <v>0</v>
      </c>
      <c r="AB60" s="220"/>
      <c r="AC60" s="209">
        <f t="shared" si="18"/>
        <v>0</v>
      </c>
      <c r="AD60" s="215">
        <f t="shared" si="19"/>
        <v>0</v>
      </c>
      <c r="AE60" s="219">
        <f t="shared" si="31"/>
        <v>0</v>
      </c>
      <c r="AF60" s="220"/>
      <c r="AG60" s="209">
        <f t="shared" si="20"/>
        <v>0</v>
      </c>
      <c r="AH60" s="215">
        <f t="shared" si="21"/>
        <v>0</v>
      </c>
      <c r="AI60" s="219">
        <f t="shared" si="32"/>
        <v>0</v>
      </c>
      <c r="AJ60" s="220"/>
      <c r="AK60" s="209">
        <f t="shared" si="22"/>
        <v>0</v>
      </c>
      <c r="AL60" s="215">
        <f t="shared" si="23"/>
        <v>0</v>
      </c>
    </row>
    <row r="61" spans="1:38" x14ac:dyDescent="0.25">
      <c r="A61" s="217" t="s">
        <v>321</v>
      </c>
      <c r="B61" s="217" t="s">
        <v>98</v>
      </c>
      <c r="C61" s="217" t="s">
        <v>181</v>
      </c>
      <c r="D61" s="218">
        <v>1</v>
      </c>
      <c r="E61" s="185">
        <f>VLOOKUP($C61,Master_Device_DB!$C:$E,2,0)</f>
        <v>0.16</v>
      </c>
      <c r="F61" s="212">
        <f>VLOOKUP($C61,Master_Device_DB!$C:$E,3,0)</f>
        <v>1.5</v>
      </c>
      <c r="G61" s="219">
        <v>0</v>
      </c>
      <c r="H61" s="220"/>
      <c r="I61" s="209">
        <f t="shared" si="8"/>
        <v>0</v>
      </c>
      <c r="J61" s="215">
        <f t="shared" si="9"/>
        <v>0</v>
      </c>
      <c r="K61" s="219">
        <f t="shared" si="26"/>
        <v>0</v>
      </c>
      <c r="L61" s="220"/>
      <c r="M61" s="209">
        <f t="shared" si="10"/>
        <v>0</v>
      </c>
      <c r="N61" s="215">
        <f t="shared" si="11"/>
        <v>0</v>
      </c>
      <c r="O61" s="221">
        <f t="shared" si="27"/>
        <v>0</v>
      </c>
      <c r="P61" s="220"/>
      <c r="Q61" s="209">
        <f t="shared" si="12"/>
        <v>0</v>
      </c>
      <c r="R61" s="215">
        <f t="shared" si="13"/>
        <v>0</v>
      </c>
      <c r="S61" s="219">
        <f t="shared" si="28"/>
        <v>0</v>
      </c>
      <c r="T61" s="220"/>
      <c r="U61" s="209">
        <f t="shared" si="14"/>
        <v>0</v>
      </c>
      <c r="V61" s="215">
        <f t="shared" si="15"/>
        <v>0</v>
      </c>
      <c r="W61" s="219">
        <f t="shared" si="29"/>
        <v>0</v>
      </c>
      <c r="X61" s="220"/>
      <c r="Y61" s="209">
        <f t="shared" si="16"/>
        <v>0</v>
      </c>
      <c r="Z61" s="215">
        <f t="shared" si="17"/>
        <v>0</v>
      </c>
      <c r="AA61" s="219">
        <f t="shared" si="30"/>
        <v>0</v>
      </c>
      <c r="AB61" s="220"/>
      <c r="AC61" s="209">
        <f t="shared" si="18"/>
        <v>0</v>
      </c>
      <c r="AD61" s="215">
        <f t="shared" si="19"/>
        <v>0</v>
      </c>
      <c r="AE61" s="219">
        <f t="shared" si="31"/>
        <v>0</v>
      </c>
      <c r="AF61" s="220"/>
      <c r="AG61" s="209">
        <f t="shared" si="20"/>
        <v>0</v>
      </c>
      <c r="AH61" s="215">
        <f t="shared" si="21"/>
        <v>0</v>
      </c>
      <c r="AI61" s="219">
        <f t="shared" si="32"/>
        <v>0</v>
      </c>
      <c r="AJ61" s="220"/>
      <c r="AK61" s="209">
        <f t="shared" si="22"/>
        <v>0</v>
      </c>
      <c r="AL61" s="215">
        <f t="shared" si="23"/>
        <v>0</v>
      </c>
    </row>
    <row r="62" spans="1:38" x14ac:dyDescent="0.25">
      <c r="A62" s="217" t="s">
        <v>321</v>
      </c>
      <c r="B62" s="217" t="s">
        <v>99</v>
      </c>
      <c r="C62" s="217" t="s">
        <v>182</v>
      </c>
      <c r="D62" s="218">
        <v>1</v>
      </c>
      <c r="E62" s="185">
        <f>VLOOKUP($C62,Master_Device_DB!$C:$E,2,0)</f>
        <v>0.51</v>
      </c>
      <c r="F62" s="212">
        <f>VLOOKUP($C62,Master_Device_DB!$C:$E,3,0)</f>
        <v>2.2000000000000002</v>
      </c>
      <c r="G62" s="219">
        <f t="shared" ref="G62:G68" si="33">$D62*H62</f>
        <v>0</v>
      </c>
      <c r="H62" s="220"/>
      <c r="I62" s="209">
        <f t="shared" si="8"/>
        <v>0</v>
      </c>
      <c r="J62" s="215">
        <f t="shared" si="9"/>
        <v>0</v>
      </c>
      <c r="K62" s="219">
        <f t="shared" si="26"/>
        <v>0</v>
      </c>
      <c r="L62" s="220"/>
      <c r="M62" s="209">
        <f t="shared" si="10"/>
        <v>0</v>
      </c>
      <c r="N62" s="215">
        <f t="shared" si="11"/>
        <v>0</v>
      </c>
      <c r="O62" s="221">
        <f t="shared" si="27"/>
        <v>0</v>
      </c>
      <c r="P62" s="220"/>
      <c r="Q62" s="209">
        <f t="shared" si="12"/>
        <v>0</v>
      </c>
      <c r="R62" s="215">
        <f t="shared" si="13"/>
        <v>0</v>
      </c>
      <c r="S62" s="219">
        <f t="shared" si="28"/>
        <v>0</v>
      </c>
      <c r="T62" s="220"/>
      <c r="U62" s="209">
        <f t="shared" si="14"/>
        <v>0</v>
      </c>
      <c r="V62" s="215">
        <f t="shared" si="15"/>
        <v>0</v>
      </c>
      <c r="W62" s="219">
        <f t="shared" si="29"/>
        <v>0</v>
      </c>
      <c r="X62" s="220"/>
      <c r="Y62" s="209">
        <f t="shared" si="16"/>
        <v>0</v>
      </c>
      <c r="Z62" s="215">
        <f t="shared" si="17"/>
        <v>0</v>
      </c>
      <c r="AA62" s="219">
        <f t="shared" si="30"/>
        <v>0</v>
      </c>
      <c r="AB62" s="220"/>
      <c r="AC62" s="209">
        <f t="shared" si="18"/>
        <v>0</v>
      </c>
      <c r="AD62" s="215">
        <f t="shared" si="19"/>
        <v>0</v>
      </c>
      <c r="AE62" s="219">
        <f t="shared" si="31"/>
        <v>0</v>
      </c>
      <c r="AF62" s="220"/>
      <c r="AG62" s="209">
        <f t="shared" si="20"/>
        <v>0</v>
      </c>
      <c r="AH62" s="215">
        <f t="shared" si="21"/>
        <v>0</v>
      </c>
      <c r="AI62" s="219">
        <f t="shared" si="32"/>
        <v>0</v>
      </c>
      <c r="AJ62" s="220"/>
      <c r="AK62" s="209">
        <f t="shared" si="22"/>
        <v>0</v>
      </c>
      <c r="AL62" s="215">
        <f t="shared" si="23"/>
        <v>0</v>
      </c>
    </row>
    <row r="63" spans="1:38" x14ac:dyDescent="0.25">
      <c r="A63" s="217" t="s">
        <v>321</v>
      </c>
      <c r="B63" s="217" t="s">
        <v>99</v>
      </c>
      <c r="C63" s="217" t="s">
        <v>183</v>
      </c>
      <c r="D63" s="218">
        <v>1</v>
      </c>
      <c r="E63" s="185">
        <f>VLOOKUP($C63,Master_Device_DB!$C:$E,2,0)</f>
        <v>0.16</v>
      </c>
      <c r="F63" s="212">
        <f>VLOOKUP($C63,Master_Device_DB!$C:$E,3,0)</f>
        <v>1.5</v>
      </c>
      <c r="G63" s="219">
        <f t="shared" si="33"/>
        <v>0</v>
      </c>
      <c r="H63" s="220"/>
      <c r="I63" s="209">
        <f t="shared" si="8"/>
        <v>0</v>
      </c>
      <c r="J63" s="215">
        <f t="shared" si="9"/>
        <v>0</v>
      </c>
      <c r="K63" s="219">
        <f t="shared" si="26"/>
        <v>0</v>
      </c>
      <c r="L63" s="220"/>
      <c r="M63" s="209">
        <f t="shared" si="10"/>
        <v>0</v>
      </c>
      <c r="N63" s="215">
        <f t="shared" si="11"/>
        <v>0</v>
      </c>
      <c r="O63" s="221">
        <f t="shared" si="27"/>
        <v>0</v>
      </c>
      <c r="P63" s="220"/>
      <c r="Q63" s="209">
        <f t="shared" si="12"/>
        <v>0</v>
      </c>
      <c r="R63" s="215">
        <f t="shared" si="13"/>
        <v>0</v>
      </c>
      <c r="S63" s="219">
        <f t="shared" si="28"/>
        <v>0</v>
      </c>
      <c r="T63" s="220"/>
      <c r="U63" s="209">
        <f t="shared" si="14"/>
        <v>0</v>
      </c>
      <c r="V63" s="215">
        <f t="shared" si="15"/>
        <v>0</v>
      </c>
      <c r="W63" s="219">
        <f t="shared" si="29"/>
        <v>0</v>
      </c>
      <c r="X63" s="220"/>
      <c r="Y63" s="209">
        <f t="shared" si="16"/>
        <v>0</v>
      </c>
      <c r="Z63" s="215">
        <f t="shared" si="17"/>
        <v>0</v>
      </c>
      <c r="AA63" s="219">
        <f t="shared" si="30"/>
        <v>0</v>
      </c>
      <c r="AB63" s="220"/>
      <c r="AC63" s="209">
        <f t="shared" si="18"/>
        <v>0</v>
      </c>
      <c r="AD63" s="215">
        <f t="shared" si="19"/>
        <v>0</v>
      </c>
      <c r="AE63" s="219">
        <f t="shared" si="31"/>
        <v>0</v>
      </c>
      <c r="AF63" s="220"/>
      <c r="AG63" s="209">
        <f t="shared" si="20"/>
        <v>0</v>
      </c>
      <c r="AH63" s="215">
        <f t="shared" si="21"/>
        <v>0</v>
      </c>
      <c r="AI63" s="219">
        <f t="shared" si="32"/>
        <v>0</v>
      </c>
      <c r="AJ63" s="220"/>
      <c r="AK63" s="209">
        <f t="shared" si="22"/>
        <v>0</v>
      </c>
      <c r="AL63" s="215">
        <f t="shared" si="23"/>
        <v>0</v>
      </c>
    </row>
    <row r="64" spans="1:38" x14ac:dyDescent="0.25">
      <c r="A64" s="217" t="s">
        <v>321</v>
      </c>
      <c r="B64" s="217" t="s">
        <v>100</v>
      </c>
      <c r="C64" s="217" t="s">
        <v>184</v>
      </c>
      <c r="D64" s="218">
        <v>1</v>
      </c>
      <c r="E64" s="185">
        <f>VLOOKUP($C64,Master_Device_DB!$C:$E,2,0)</f>
        <v>1.5</v>
      </c>
      <c r="F64" s="212">
        <f>VLOOKUP($C64,Master_Device_DB!$C:$E,3,0)</f>
        <v>2.2000000000000002</v>
      </c>
      <c r="G64" s="219">
        <f t="shared" si="33"/>
        <v>0</v>
      </c>
      <c r="H64" s="220"/>
      <c r="I64" s="209">
        <f t="shared" si="8"/>
        <v>0</v>
      </c>
      <c r="J64" s="215">
        <f t="shared" si="9"/>
        <v>0</v>
      </c>
      <c r="K64" s="219">
        <f t="shared" si="26"/>
        <v>0</v>
      </c>
      <c r="L64" s="220"/>
      <c r="M64" s="209">
        <f t="shared" si="10"/>
        <v>0</v>
      </c>
      <c r="N64" s="215">
        <f t="shared" si="11"/>
        <v>0</v>
      </c>
      <c r="O64" s="221">
        <f t="shared" si="27"/>
        <v>0</v>
      </c>
      <c r="P64" s="220"/>
      <c r="Q64" s="209">
        <f t="shared" si="12"/>
        <v>0</v>
      </c>
      <c r="R64" s="215">
        <f t="shared" si="13"/>
        <v>0</v>
      </c>
      <c r="S64" s="219">
        <f t="shared" si="28"/>
        <v>0</v>
      </c>
      <c r="T64" s="220"/>
      <c r="U64" s="209">
        <f t="shared" si="14"/>
        <v>0</v>
      </c>
      <c r="V64" s="215">
        <f t="shared" si="15"/>
        <v>0</v>
      </c>
      <c r="W64" s="219">
        <f t="shared" si="29"/>
        <v>0</v>
      </c>
      <c r="X64" s="220"/>
      <c r="Y64" s="209">
        <f t="shared" si="16"/>
        <v>0</v>
      </c>
      <c r="Z64" s="215">
        <f t="shared" si="17"/>
        <v>0</v>
      </c>
      <c r="AA64" s="219">
        <f t="shared" si="30"/>
        <v>0</v>
      </c>
      <c r="AB64" s="220"/>
      <c r="AC64" s="209">
        <f t="shared" si="18"/>
        <v>0</v>
      </c>
      <c r="AD64" s="215">
        <f t="shared" si="19"/>
        <v>0</v>
      </c>
      <c r="AE64" s="219">
        <f t="shared" si="31"/>
        <v>0</v>
      </c>
      <c r="AF64" s="220"/>
      <c r="AG64" s="209">
        <f t="shared" si="20"/>
        <v>0</v>
      </c>
      <c r="AH64" s="215">
        <f t="shared" si="21"/>
        <v>0</v>
      </c>
      <c r="AI64" s="219">
        <f t="shared" si="32"/>
        <v>0</v>
      </c>
      <c r="AJ64" s="220"/>
      <c r="AK64" s="209">
        <f t="shared" si="22"/>
        <v>0</v>
      </c>
      <c r="AL64" s="215">
        <f t="shared" si="23"/>
        <v>0</v>
      </c>
    </row>
    <row r="65" spans="1:38" x14ac:dyDescent="0.25">
      <c r="A65" s="217" t="s">
        <v>321</v>
      </c>
      <c r="B65" s="217" t="s">
        <v>101</v>
      </c>
      <c r="C65" s="217" t="s">
        <v>185</v>
      </c>
      <c r="D65" s="218">
        <v>1</v>
      </c>
      <c r="E65" s="185">
        <f>VLOOKUP($C65,Master_Device_DB!$C:$E,2,0)</f>
        <v>1.5</v>
      </c>
      <c r="F65" s="212">
        <f>VLOOKUP($C65,Master_Device_DB!$C:$E,3,0)</f>
        <v>2.2000000000000002</v>
      </c>
      <c r="G65" s="219">
        <f t="shared" si="33"/>
        <v>0</v>
      </c>
      <c r="H65" s="220"/>
      <c r="I65" s="209">
        <f t="shared" si="8"/>
        <v>0</v>
      </c>
      <c r="J65" s="215">
        <f t="shared" si="9"/>
        <v>0</v>
      </c>
      <c r="K65" s="219">
        <f t="shared" si="26"/>
        <v>0</v>
      </c>
      <c r="L65" s="220"/>
      <c r="M65" s="209">
        <f t="shared" si="10"/>
        <v>0</v>
      </c>
      <c r="N65" s="215">
        <f t="shared" si="11"/>
        <v>0</v>
      </c>
      <c r="O65" s="221">
        <f t="shared" si="27"/>
        <v>0</v>
      </c>
      <c r="P65" s="220"/>
      <c r="Q65" s="209">
        <f t="shared" si="12"/>
        <v>0</v>
      </c>
      <c r="R65" s="215">
        <f t="shared" si="13"/>
        <v>0</v>
      </c>
      <c r="S65" s="219">
        <f t="shared" si="28"/>
        <v>0</v>
      </c>
      <c r="T65" s="220"/>
      <c r="U65" s="209">
        <f t="shared" si="14"/>
        <v>0</v>
      </c>
      <c r="V65" s="215">
        <f t="shared" si="15"/>
        <v>0</v>
      </c>
      <c r="W65" s="219">
        <f t="shared" si="29"/>
        <v>0</v>
      </c>
      <c r="X65" s="220"/>
      <c r="Y65" s="209">
        <f t="shared" si="16"/>
        <v>0</v>
      </c>
      <c r="Z65" s="215">
        <f t="shared" si="17"/>
        <v>0</v>
      </c>
      <c r="AA65" s="219">
        <f t="shared" si="30"/>
        <v>0</v>
      </c>
      <c r="AB65" s="220"/>
      <c r="AC65" s="209">
        <f t="shared" si="18"/>
        <v>0</v>
      </c>
      <c r="AD65" s="215">
        <f t="shared" si="19"/>
        <v>0</v>
      </c>
      <c r="AE65" s="219">
        <f t="shared" si="31"/>
        <v>0</v>
      </c>
      <c r="AF65" s="220"/>
      <c r="AG65" s="209">
        <f t="shared" si="20"/>
        <v>0</v>
      </c>
      <c r="AH65" s="215">
        <f t="shared" si="21"/>
        <v>0</v>
      </c>
      <c r="AI65" s="219">
        <f t="shared" si="32"/>
        <v>0</v>
      </c>
      <c r="AJ65" s="220"/>
      <c r="AK65" s="209">
        <f t="shared" si="22"/>
        <v>0</v>
      </c>
      <c r="AL65" s="215">
        <f t="shared" si="23"/>
        <v>0</v>
      </c>
    </row>
    <row r="66" spans="1:38" x14ac:dyDescent="0.25">
      <c r="A66" s="217" t="s">
        <v>321</v>
      </c>
      <c r="B66" s="217" t="s">
        <v>102</v>
      </c>
      <c r="C66" s="217" t="s">
        <v>186</v>
      </c>
      <c r="D66" s="218">
        <v>2</v>
      </c>
      <c r="E66" s="185">
        <f>VLOOKUP($C66,Master_Device_DB!$C:$E,2,0)</f>
        <v>0.6</v>
      </c>
      <c r="F66" s="212">
        <f>VLOOKUP($C66,Master_Device_DB!$C:$E,3,0)</f>
        <v>2.2000000000000002</v>
      </c>
      <c r="G66" s="219">
        <f t="shared" si="33"/>
        <v>0</v>
      </c>
      <c r="H66" s="220"/>
      <c r="I66" s="209">
        <f t="shared" si="8"/>
        <v>0</v>
      </c>
      <c r="J66" s="215">
        <f t="shared" si="9"/>
        <v>0</v>
      </c>
      <c r="K66" s="219">
        <f t="shared" si="26"/>
        <v>0</v>
      </c>
      <c r="L66" s="220"/>
      <c r="M66" s="209">
        <f t="shared" si="10"/>
        <v>0</v>
      </c>
      <c r="N66" s="215">
        <f t="shared" si="11"/>
        <v>0</v>
      </c>
      <c r="O66" s="221">
        <f t="shared" si="27"/>
        <v>0</v>
      </c>
      <c r="P66" s="220"/>
      <c r="Q66" s="209">
        <f t="shared" si="12"/>
        <v>0</v>
      </c>
      <c r="R66" s="215">
        <f t="shared" si="13"/>
        <v>0</v>
      </c>
      <c r="S66" s="219">
        <f t="shared" si="28"/>
        <v>0</v>
      </c>
      <c r="T66" s="220"/>
      <c r="U66" s="209">
        <f t="shared" si="14"/>
        <v>0</v>
      </c>
      <c r="V66" s="215">
        <f t="shared" si="15"/>
        <v>0</v>
      </c>
      <c r="W66" s="219">
        <f t="shared" si="29"/>
        <v>0</v>
      </c>
      <c r="X66" s="220"/>
      <c r="Y66" s="209">
        <f t="shared" si="16"/>
        <v>0</v>
      </c>
      <c r="Z66" s="215">
        <f t="shared" si="17"/>
        <v>0</v>
      </c>
      <c r="AA66" s="219">
        <f t="shared" si="30"/>
        <v>0</v>
      </c>
      <c r="AB66" s="220"/>
      <c r="AC66" s="209">
        <f t="shared" si="18"/>
        <v>0</v>
      </c>
      <c r="AD66" s="215">
        <f t="shared" si="19"/>
        <v>0</v>
      </c>
      <c r="AE66" s="219">
        <f t="shared" si="31"/>
        <v>0</v>
      </c>
      <c r="AF66" s="220"/>
      <c r="AG66" s="209">
        <f t="shared" si="20"/>
        <v>0</v>
      </c>
      <c r="AH66" s="215">
        <f t="shared" si="21"/>
        <v>0</v>
      </c>
      <c r="AI66" s="219">
        <f t="shared" si="32"/>
        <v>0</v>
      </c>
      <c r="AJ66" s="220"/>
      <c r="AK66" s="209">
        <f t="shared" si="22"/>
        <v>0</v>
      </c>
      <c r="AL66" s="215">
        <f t="shared" si="23"/>
        <v>0</v>
      </c>
    </row>
    <row r="67" spans="1:38" x14ac:dyDescent="0.25">
      <c r="A67" s="217" t="s">
        <v>321</v>
      </c>
      <c r="B67" s="217" t="s">
        <v>102</v>
      </c>
      <c r="C67" s="217" t="s">
        <v>187</v>
      </c>
      <c r="D67" s="218">
        <v>2</v>
      </c>
      <c r="E67" s="185">
        <f>VLOOKUP($C67,Master_Device_DB!$C:$E,2,0)</f>
        <v>0.16</v>
      </c>
      <c r="F67" s="212">
        <f>VLOOKUP($C67,Master_Device_DB!$C:$E,3,0)</f>
        <v>1.5</v>
      </c>
      <c r="G67" s="219">
        <f t="shared" si="33"/>
        <v>0</v>
      </c>
      <c r="H67" s="220"/>
      <c r="I67" s="209">
        <f t="shared" si="8"/>
        <v>0</v>
      </c>
      <c r="J67" s="215">
        <f t="shared" si="9"/>
        <v>0</v>
      </c>
      <c r="K67" s="219">
        <f t="shared" si="26"/>
        <v>0</v>
      </c>
      <c r="L67" s="220"/>
      <c r="M67" s="209">
        <f t="shared" si="10"/>
        <v>0</v>
      </c>
      <c r="N67" s="215">
        <f t="shared" si="11"/>
        <v>0</v>
      </c>
      <c r="O67" s="221">
        <f t="shared" si="27"/>
        <v>0</v>
      </c>
      <c r="P67" s="220"/>
      <c r="Q67" s="209">
        <f t="shared" si="12"/>
        <v>0</v>
      </c>
      <c r="R67" s="215">
        <f t="shared" si="13"/>
        <v>0</v>
      </c>
      <c r="S67" s="219">
        <f t="shared" si="28"/>
        <v>0</v>
      </c>
      <c r="T67" s="220"/>
      <c r="U67" s="209">
        <f t="shared" si="14"/>
        <v>0</v>
      </c>
      <c r="V67" s="215">
        <f t="shared" si="15"/>
        <v>0</v>
      </c>
      <c r="W67" s="219">
        <f t="shared" si="29"/>
        <v>0</v>
      </c>
      <c r="X67" s="220"/>
      <c r="Y67" s="209">
        <f t="shared" si="16"/>
        <v>0</v>
      </c>
      <c r="Z67" s="215">
        <f t="shared" si="17"/>
        <v>0</v>
      </c>
      <c r="AA67" s="219">
        <f t="shared" si="30"/>
        <v>0</v>
      </c>
      <c r="AB67" s="220"/>
      <c r="AC67" s="209">
        <f t="shared" si="18"/>
        <v>0</v>
      </c>
      <c r="AD67" s="215">
        <f t="shared" si="19"/>
        <v>0</v>
      </c>
      <c r="AE67" s="219">
        <f t="shared" si="31"/>
        <v>0</v>
      </c>
      <c r="AF67" s="220"/>
      <c r="AG67" s="209">
        <f t="shared" si="20"/>
        <v>0</v>
      </c>
      <c r="AH67" s="215">
        <f t="shared" si="21"/>
        <v>0</v>
      </c>
      <c r="AI67" s="219">
        <f t="shared" si="32"/>
        <v>0</v>
      </c>
      <c r="AJ67" s="220"/>
      <c r="AK67" s="209">
        <f t="shared" si="22"/>
        <v>0</v>
      </c>
      <c r="AL67" s="215">
        <f t="shared" si="23"/>
        <v>0</v>
      </c>
    </row>
    <row r="68" spans="1:38" x14ac:dyDescent="0.25">
      <c r="A68" s="217" t="s">
        <v>321</v>
      </c>
      <c r="B68" s="217" t="s">
        <v>103</v>
      </c>
      <c r="C68" s="217" t="s">
        <v>188</v>
      </c>
      <c r="D68" s="218">
        <v>3</v>
      </c>
      <c r="E68" s="185">
        <f>VLOOKUP($C68,Master_Device_DB!$C:$E,2,0)</f>
        <v>0.6</v>
      </c>
      <c r="F68" s="212">
        <f>VLOOKUP($C68,Master_Device_DB!$C:$E,3,0)</f>
        <v>2.2000000000000002</v>
      </c>
      <c r="G68" s="219">
        <f t="shared" si="33"/>
        <v>0</v>
      </c>
      <c r="H68" s="220"/>
      <c r="I68" s="209">
        <f t="shared" si="8"/>
        <v>0</v>
      </c>
      <c r="J68" s="215">
        <f t="shared" si="9"/>
        <v>0</v>
      </c>
      <c r="K68" s="219">
        <f t="shared" si="26"/>
        <v>0</v>
      </c>
      <c r="L68" s="220"/>
      <c r="M68" s="209">
        <f t="shared" si="10"/>
        <v>0</v>
      </c>
      <c r="N68" s="215">
        <f t="shared" si="11"/>
        <v>0</v>
      </c>
      <c r="O68" s="221">
        <f t="shared" si="27"/>
        <v>0</v>
      </c>
      <c r="P68" s="220"/>
      <c r="Q68" s="209">
        <f t="shared" si="12"/>
        <v>0</v>
      </c>
      <c r="R68" s="215">
        <f t="shared" si="13"/>
        <v>0</v>
      </c>
      <c r="S68" s="219">
        <f t="shared" si="28"/>
        <v>0</v>
      </c>
      <c r="T68" s="220"/>
      <c r="U68" s="209">
        <f t="shared" si="14"/>
        <v>0</v>
      </c>
      <c r="V68" s="215">
        <f t="shared" si="15"/>
        <v>0</v>
      </c>
      <c r="W68" s="219">
        <f t="shared" si="29"/>
        <v>0</v>
      </c>
      <c r="X68" s="220"/>
      <c r="Y68" s="209">
        <f t="shared" si="16"/>
        <v>0</v>
      </c>
      <c r="Z68" s="215">
        <f t="shared" si="17"/>
        <v>0</v>
      </c>
      <c r="AA68" s="219">
        <f t="shared" si="30"/>
        <v>0</v>
      </c>
      <c r="AB68" s="220"/>
      <c r="AC68" s="209">
        <f t="shared" si="18"/>
        <v>0</v>
      </c>
      <c r="AD68" s="215">
        <f t="shared" si="19"/>
        <v>0</v>
      </c>
      <c r="AE68" s="219">
        <f t="shared" si="31"/>
        <v>0</v>
      </c>
      <c r="AF68" s="220"/>
      <c r="AG68" s="209">
        <f t="shared" si="20"/>
        <v>0</v>
      </c>
      <c r="AH68" s="215">
        <f t="shared" si="21"/>
        <v>0</v>
      </c>
      <c r="AI68" s="219">
        <f t="shared" si="32"/>
        <v>0</v>
      </c>
      <c r="AJ68" s="220"/>
      <c r="AK68" s="209">
        <f t="shared" si="22"/>
        <v>0</v>
      </c>
      <c r="AL68" s="215">
        <f t="shared" si="23"/>
        <v>0</v>
      </c>
    </row>
    <row r="69" spans="1:38" x14ac:dyDescent="0.25">
      <c r="A69" s="217" t="s">
        <v>321</v>
      </c>
      <c r="B69" s="217" t="s">
        <v>103</v>
      </c>
      <c r="C69" s="217" t="s">
        <v>189</v>
      </c>
      <c r="D69" s="218">
        <v>3</v>
      </c>
      <c r="E69" s="185">
        <f>VLOOKUP($C69,Master_Device_DB!$C:$E,2,0)</f>
        <v>0.16</v>
      </c>
      <c r="F69" s="212">
        <f>VLOOKUP($C69,Master_Device_DB!$C:$E,3,0)</f>
        <v>1.5</v>
      </c>
      <c r="G69" s="219">
        <f t="shared" ref="G69:G132" si="34">$D69*H69</f>
        <v>0</v>
      </c>
      <c r="H69" s="220"/>
      <c r="I69" s="209">
        <f t="shared" si="8"/>
        <v>0</v>
      </c>
      <c r="J69" s="215">
        <f t="shared" si="9"/>
        <v>0</v>
      </c>
      <c r="K69" s="219">
        <f t="shared" si="26"/>
        <v>0</v>
      </c>
      <c r="L69" s="220"/>
      <c r="M69" s="209">
        <f t="shared" si="10"/>
        <v>0</v>
      </c>
      <c r="N69" s="215">
        <f t="shared" si="11"/>
        <v>0</v>
      </c>
      <c r="O69" s="221">
        <f t="shared" si="27"/>
        <v>0</v>
      </c>
      <c r="P69" s="220"/>
      <c r="Q69" s="209">
        <f t="shared" si="12"/>
        <v>0</v>
      </c>
      <c r="R69" s="215">
        <f t="shared" si="13"/>
        <v>0</v>
      </c>
      <c r="S69" s="219">
        <f t="shared" si="28"/>
        <v>0</v>
      </c>
      <c r="T69" s="220"/>
      <c r="U69" s="209">
        <f t="shared" si="14"/>
        <v>0</v>
      </c>
      <c r="V69" s="215">
        <f t="shared" si="15"/>
        <v>0</v>
      </c>
      <c r="W69" s="219">
        <f t="shared" si="29"/>
        <v>0</v>
      </c>
      <c r="X69" s="220"/>
      <c r="Y69" s="209">
        <f t="shared" si="16"/>
        <v>0</v>
      </c>
      <c r="Z69" s="215">
        <f t="shared" si="17"/>
        <v>0</v>
      </c>
      <c r="AA69" s="219">
        <f t="shared" si="30"/>
        <v>0</v>
      </c>
      <c r="AB69" s="220"/>
      <c r="AC69" s="209">
        <f t="shared" si="18"/>
        <v>0</v>
      </c>
      <c r="AD69" s="215">
        <f t="shared" si="19"/>
        <v>0</v>
      </c>
      <c r="AE69" s="219">
        <f t="shared" si="31"/>
        <v>0</v>
      </c>
      <c r="AF69" s="220"/>
      <c r="AG69" s="209">
        <f t="shared" si="20"/>
        <v>0</v>
      </c>
      <c r="AH69" s="215">
        <f t="shared" si="21"/>
        <v>0</v>
      </c>
      <c r="AI69" s="219">
        <f t="shared" si="32"/>
        <v>0</v>
      </c>
      <c r="AJ69" s="220"/>
      <c r="AK69" s="209">
        <f t="shared" si="22"/>
        <v>0</v>
      </c>
      <c r="AL69" s="215">
        <f t="shared" si="23"/>
        <v>0</v>
      </c>
    </row>
    <row r="70" spans="1:38" x14ac:dyDescent="0.25">
      <c r="A70" s="217" t="s">
        <v>321</v>
      </c>
      <c r="B70" s="217" t="s">
        <v>230</v>
      </c>
      <c r="C70" s="217" t="s">
        <v>236</v>
      </c>
      <c r="D70" s="218">
        <v>1</v>
      </c>
      <c r="E70" s="185">
        <f>VLOOKUP($C70,Master_Device_DB!$C:$E,2,0)</f>
        <v>0.3</v>
      </c>
      <c r="F70" s="212">
        <f>VLOOKUP($C70,Master_Device_DB!$C:$E,3,0)</f>
        <v>5</v>
      </c>
      <c r="G70" s="219">
        <f t="shared" si="34"/>
        <v>0</v>
      </c>
      <c r="H70" s="220"/>
      <c r="I70" s="209">
        <f t="shared" si="8"/>
        <v>0</v>
      </c>
      <c r="J70" s="215">
        <f t="shared" si="9"/>
        <v>0</v>
      </c>
      <c r="K70" s="219">
        <f t="shared" ref="K70:K101" si="35">$D70*L70</f>
        <v>0</v>
      </c>
      <c r="L70" s="220"/>
      <c r="M70" s="209">
        <f t="shared" si="10"/>
        <v>0</v>
      </c>
      <c r="N70" s="215">
        <f t="shared" si="11"/>
        <v>0</v>
      </c>
      <c r="O70" s="221">
        <f t="shared" ref="O70:O101" si="36">$D70*P70</f>
        <v>0</v>
      </c>
      <c r="P70" s="220"/>
      <c r="Q70" s="209">
        <f t="shared" si="12"/>
        <v>0</v>
      </c>
      <c r="R70" s="215">
        <f t="shared" si="13"/>
        <v>0</v>
      </c>
      <c r="S70" s="219">
        <f t="shared" ref="S70:S101" si="37">$D70*T70</f>
        <v>0</v>
      </c>
      <c r="T70" s="220"/>
      <c r="U70" s="209">
        <f t="shared" si="14"/>
        <v>0</v>
      </c>
      <c r="V70" s="215">
        <f t="shared" si="15"/>
        <v>0</v>
      </c>
      <c r="W70" s="219">
        <f t="shared" ref="W70:W101" si="38">$D70*X70</f>
        <v>0</v>
      </c>
      <c r="X70" s="220"/>
      <c r="Y70" s="209">
        <f t="shared" si="16"/>
        <v>0</v>
      </c>
      <c r="Z70" s="215">
        <f t="shared" si="17"/>
        <v>0</v>
      </c>
      <c r="AA70" s="219">
        <f t="shared" ref="AA70:AA101" si="39">$D70*AB70</f>
        <v>0</v>
      </c>
      <c r="AB70" s="220"/>
      <c r="AC70" s="209">
        <f t="shared" si="18"/>
        <v>0</v>
      </c>
      <c r="AD70" s="215">
        <f t="shared" si="19"/>
        <v>0</v>
      </c>
      <c r="AE70" s="219">
        <f t="shared" ref="AE70:AE101" si="40">$D70*AF70</f>
        <v>0</v>
      </c>
      <c r="AF70" s="220"/>
      <c r="AG70" s="209">
        <f t="shared" si="20"/>
        <v>0</v>
      </c>
      <c r="AH70" s="215">
        <f t="shared" si="21"/>
        <v>0</v>
      </c>
      <c r="AI70" s="219">
        <f t="shared" ref="AI70:AI101" si="41">$D70*AJ70</f>
        <v>0</v>
      </c>
      <c r="AJ70" s="220"/>
      <c r="AK70" s="209">
        <f t="shared" si="22"/>
        <v>0</v>
      </c>
      <c r="AL70" s="215">
        <f t="shared" si="23"/>
        <v>0</v>
      </c>
    </row>
    <row r="71" spans="1:38" x14ac:dyDescent="0.25">
      <c r="A71" s="217" t="s">
        <v>321</v>
      </c>
      <c r="B71" s="217" t="s">
        <v>231</v>
      </c>
      <c r="C71" s="217" t="s">
        <v>237</v>
      </c>
      <c r="D71" s="218">
        <v>1</v>
      </c>
      <c r="E71" s="185">
        <f>VLOOKUP($C71,Master_Device_DB!$C:$E,2,0)</f>
        <v>0.3</v>
      </c>
      <c r="F71" s="212">
        <f>VLOOKUP($C71,Master_Device_DB!$C:$E,3,0)</f>
        <v>5</v>
      </c>
      <c r="G71" s="219">
        <f t="shared" si="34"/>
        <v>0</v>
      </c>
      <c r="H71" s="220"/>
      <c r="I71" s="209">
        <f t="shared" ref="I71:I134" si="42">H71*$E71</f>
        <v>0</v>
      </c>
      <c r="J71" s="215">
        <f t="shared" ref="J71:J134" si="43">H71*$F71</f>
        <v>0</v>
      </c>
      <c r="K71" s="219">
        <f t="shared" si="35"/>
        <v>0</v>
      </c>
      <c r="L71" s="220"/>
      <c r="M71" s="209">
        <f t="shared" ref="M71:M134" si="44">L71*$E71</f>
        <v>0</v>
      </c>
      <c r="N71" s="215">
        <f t="shared" ref="N71:N134" si="45">L71*$F71</f>
        <v>0</v>
      </c>
      <c r="O71" s="221">
        <f t="shared" si="36"/>
        <v>0</v>
      </c>
      <c r="P71" s="220"/>
      <c r="Q71" s="209">
        <f t="shared" ref="Q71:Q134" si="46">P71*$E71</f>
        <v>0</v>
      </c>
      <c r="R71" s="215">
        <f t="shared" ref="R71:R134" si="47">P71*$F71</f>
        <v>0</v>
      </c>
      <c r="S71" s="219">
        <f t="shared" si="37"/>
        <v>0</v>
      </c>
      <c r="T71" s="220"/>
      <c r="U71" s="209">
        <f t="shared" ref="U71:U134" si="48">T71*$E71</f>
        <v>0</v>
      </c>
      <c r="V71" s="215">
        <f t="shared" ref="V71:V134" si="49">T71*$F71</f>
        <v>0</v>
      </c>
      <c r="W71" s="219">
        <f t="shared" si="38"/>
        <v>0</v>
      </c>
      <c r="X71" s="220"/>
      <c r="Y71" s="209">
        <f t="shared" ref="Y71:Y134" si="50">X71*$E71</f>
        <v>0</v>
      </c>
      <c r="Z71" s="215">
        <f t="shared" ref="Z71:Z134" si="51">X71*$F71</f>
        <v>0</v>
      </c>
      <c r="AA71" s="219">
        <f t="shared" si="39"/>
        <v>0</v>
      </c>
      <c r="AB71" s="220"/>
      <c r="AC71" s="209">
        <f t="shared" ref="AC71:AC134" si="52">AB71*$E71</f>
        <v>0</v>
      </c>
      <c r="AD71" s="215">
        <f t="shared" ref="AD71:AD134" si="53">AB71*$F71</f>
        <v>0</v>
      </c>
      <c r="AE71" s="219">
        <f t="shared" si="40"/>
        <v>0</v>
      </c>
      <c r="AF71" s="220"/>
      <c r="AG71" s="209">
        <f t="shared" ref="AG71:AG134" si="54">AF71*$E71</f>
        <v>0</v>
      </c>
      <c r="AH71" s="215">
        <f t="shared" ref="AH71:AH134" si="55">AF71*$F71</f>
        <v>0</v>
      </c>
      <c r="AI71" s="219">
        <f t="shared" si="41"/>
        <v>0</v>
      </c>
      <c r="AJ71" s="220"/>
      <c r="AK71" s="209">
        <f t="shared" ref="AK71:AK134" si="56">AJ71*$E71</f>
        <v>0</v>
      </c>
      <c r="AL71" s="215">
        <f t="shared" ref="AL71:AL134" si="57">AJ71*$F71</f>
        <v>0</v>
      </c>
    </row>
    <row r="72" spans="1:38" x14ac:dyDescent="0.25">
      <c r="A72" s="217" t="s">
        <v>321</v>
      </c>
      <c r="B72" s="217" t="s">
        <v>232</v>
      </c>
      <c r="C72" s="217" t="s">
        <v>237</v>
      </c>
      <c r="D72" s="218">
        <v>1</v>
      </c>
      <c r="E72" s="185">
        <f>VLOOKUP($C72,Master_Device_DB!$C:$E,2,0)</f>
        <v>0.3</v>
      </c>
      <c r="F72" s="212">
        <f>VLOOKUP($C72,Master_Device_DB!$C:$E,3,0)</f>
        <v>5</v>
      </c>
      <c r="G72" s="219">
        <f t="shared" si="34"/>
        <v>0</v>
      </c>
      <c r="H72" s="220"/>
      <c r="I72" s="209">
        <f t="shared" si="42"/>
        <v>0</v>
      </c>
      <c r="J72" s="215">
        <f t="shared" si="43"/>
        <v>0</v>
      </c>
      <c r="K72" s="219">
        <f t="shared" si="35"/>
        <v>0</v>
      </c>
      <c r="L72" s="220"/>
      <c r="M72" s="209">
        <f t="shared" si="44"/>
        <v>0</v>
      </c>
      <c r="N72" s="215">
        <f t="shared" si="45"/>
        <v>0</v>
      </c>
      <c r="O72" s="221">
        <f t="shared" si="36"/>
        <v>0</v>
      </c>
      <c r="P72" s="220"/>
      <c r="Q72" s="209">
        <f t="shared" si="46"/>
        <v>0</v>
      </c>
      <c r="R72" s="215">
        <f t="shared" si="47"/>
        <v>0</v>
      </c>
      <c r="S72" s="219">
        <f t="shared" si="37"/>
        <v>0</v>
      </c>
      <c r="T72" s="220"/>
      <c r="U72" s="209">
        <f t="shared" si="48"/>
        <v>0</v>
      </c>
      <c r="V72" s="215">
        <f t="shared" si="49"/>
        <v>0</v>
      </c>
      <c r="W72" s="219">
        <f t="shared" si="38"/>
        <v>0</v>
      </c>
      <c r="X72" s="220"/>
      <c r="Y72" s="209">
        <f t="shared" si="50"/>
        <v>0</v>
      </c>
      <c r="Z72" s="215">
        <f t="shared" si="51"/>
        <v>0</v>
      </c>
      <c r="AA72" s="219">
        <f t="shared" si="39"/>
        <v>0</v>
      </c>
      <c r="AB72" s="220"/>
      <c r="AC72" s="209">
        <f t="shared" si="52"/>
        <v>0</v>
      </c>
      <c r="AD72" s="215">
        <f t="shared" si="53"/>
        <v>0</v>
      </c>
      <c r="AE72" s="219">
        <f t="shared" si="40"/>
        <v>0</v>
      </c>
      <c r="AF72" s="220"/>
      <c r="AG72" s="209">
        <f t="shared" si="54"/>
        <v>0</v>
      </c>
      <c r="AH72" s="215">
        <f t="shared" si="55"/>
        <v>0</v>
      </c>
      <c r="AI72" s="219">
        <f t="shared" si="41"/>
        <v>0</v>
      </c>
      <c r="AJ72" s="220"/>
      <c r="AK72" s="209">
        <f t="shared" si="56"/>
        <v>0</v>
      </c>
      <c r="AL72" s="215">
        <f t="shared" si="57"/>
        <v>0</v>
      </c>
    </row>
    <row r="73" spans="1:38" x14ac:dyDescent="0.25">
      <c r="A73" s="217" t="s">
        <v>321</v>
      </c>
      <c r="B73" s="217" t="s">
        <v>233</v>
      </c>
      <c r="C73" s="217" t="s">
        <v>238</v>
      </c>
      <c r="D73" s="218">
        <v>1</v>
      </c>
      <c r="E73" s="185">
        <f>VLOOKUP($C73,Master_Device_DB!$C:$E,2,0)</f>
        <v>0.4</v>
      </c>
      <c r="F73" s="212">
        <f>VLOOKUP($C73,Master_Device_DB!$C:$E,3,0)</f>
        <v>7.6</v>
      </c>
      <c r="G73" s="219">
        <f t="shared" si="34"/>
        <v>0</v>
      </c>
      <c r="H73" s="220"/>
      <c r="I73" s="209">
        <f t="shared" si="42"/>
        <v>0</v>
      </c>
      <c r="J73" s="215">
        <f t="shared" si="43"/>
        <v>0</v>
      </c>
      <c r="K73" s="219">
        <f t="shared" si="35"/>
        <v>0</v>
      </c>
      <c r="L73" s="220"/>
      <c r="M73" s="209">
        <f t="shared" si="44"/>
        <v>0</v>
      </c>
      <c r="N73" s="215">
        <f t="shared" si="45"/>
        <v>0</v>
      </c>
      <c r="O73" s="221">
        <f t="shared" si="36"/>
        <v>0</v>
      </c>
      <c r="P73" s="220"/>
      <c r="Q73" s="209">
        <f t="shared" si="46"/>
        <v>0</v>
      </c>
      <c r="R73" s="215">
        <f t="shared" si="47"/>
        <v>0</v>
      </c>
      <c r="S73" s="219">
        <f t="shared" si="37"/>
        <v>0</v>
      </c>
      <c r="T73" s="220"/>
      <c r="U73" s="209">
        <f t="shared" si="48"/>
        <v>0</v>
      </c>
      <c r="V73" s="215">
        <f t="shared" si="49"/>
        <v>0</v>
      </c>
      <c r="W73" s="219">
        <f t="shared" si="38"/>
        <v>0</v>
      </c>
      <c r="X73" s="220"/>
      <c r="Y73" s="209">
        <f t="shared" si="50"/>
        <v>0</v>
      </c>
      <c r="Z73" s="215">
        <f t="shared" si="51"/>
        <v>0</v>
      </c>
      <c r="AA73" s="219">
        <f t="shared" si="39"/>
        <v>0</v>
      </c>
      <c r="AB73" s="220"/>
      <c r="AC73" s="209">
        <f t="shared" si="52"/>
        <v>0</v>
      </c>
      <c r="AD73" s="215">
        <f t="shared" si="53"/>
        <v>0</v>
      </c>
      <c r="AE73" s="219">
        <f t="shared" si="40"/>
        <v>0</v>
      </c>
      <c r="AF73" s="220"/>
      <c r="AG73" s="209">
        <f t="shared" si="54"/>
        <v>0</v>
      </c>
      <c r="AH73" s="215">
        <f t="shared" si="55"/>
        <v>0</v>
      </c>
      <c r="AI73" s="219">
        <f t="shared" si="41"/>
        <v>0</v>
      </c>
      <c r="AJ73" s="220"/>
      <c r="AK73" s="209">
        <f t="shared" si="56"/>
        <v>0</v>
      </c>
      <c r="AL73" s="215">
        <f t="shared" si="57"/>
        <v>0</v>
      </c>
    </row>
    <row r="74" spans="1:38" x14ac:dyDescent="0.25">
      <c r="A74" s="217" t="s">
        <v>321</v>
      </c>
      <c r="B74" s="217" t="s">
        <v>233</v>
      </c>
      <c r="C74" s="217" t="s">
        <v>239</v>
      </c>
      <c r="D74" s="218">
        <v>1</v>
      </c>
      <c r="E74" s="185">
        <f>VLOOKUP($C74,Master_Device_DB!$C:$E,2,0)</f>
        <v>0.4</v>
      </c>
      <c r="F74" s="212">
        <f>VLOOKUP($C74,Master_Device_DB!$C:$E,3,0)</f>
        <v>7.6</v>
      </c>
      <c r="G74" s="219">
        <f t="shared" si="34"/>
        <v>0</v>
      </c>
      <c r="H74" s="220"/>
      <c r="I74" s="209">
        <f t="shared" si="42"/>
        <v>0</v>
      </c>
      <c r="J74" s="215">
        <f t="shared" si="43"/>
        <v>0</v>
      </c>
      <c r="K74" s="219">
        <f t="shared" si="35"/>
        <v>0</v>
      </c>
      <c r="L74" s="220"/>
      <c r="M74" s="209">
        <f t="shared" si="44"/>
        <v>0</v>
      </c>
      <c r="N74" s="215">
        <f t="shared" si="45"/>
        <v>0</v>
      </c>
      <c r="O74" s="221">
        <f t="shared" si="36"/>
        <v>0</v>
      </c>
      <c r="P74" s="220"/>
      <c r="Q74" s="209">
        <f t="shared" si="46"/>
        <v>0</v>
      </c>
      <c r="R74" s="215">
        <f t="shared" si="47"/>
        <v>0</v>
      </c>
      <c r="S74" s="219">
        <f t="shared" si="37"/>
        <v>0</v>
      </c>
      <c r="T74" s="220"/>
      <c r="U74" s="209">
        <f t="shared" si="48"/>
        <v>0</v>
      </c>
      <c r="V74" s="215">
        <f t="shared" si="49"/>
        <v>0</v>
      </c>
      <c r="W74" s="219">
        <f t="shared" si="38"/>
        <v>0</v>
      </c>
      <c r="X74" s="220"/>
      <c r="Y74" s="209">
        <f t="shared" si="50"/>
        <v>0</v>
      </c>
      <c r="Z74" s="215">
        <f t="shared" si="51"/>
        <v>0</v>
      </c>
      <c r="AA74" s="219">
        <f t="shared" si="39"/>
        <v>0</v>
      </c>
      <c r="AB74" s="220"/>
      <c r="AC74" s="209">
        <f t="shared" si="52"/>
        <v>0</v>
      </c>
      <c r="AD74" s="215">
        <f t="shared" si="53"/>
        <v>0</v>
      </c>
      <c r="AE74" s="219">
        <f t="shared" si="40"/>
        <v>0</v>
      </c>
      <c r="AF74" s="220"/>
      <c r="AG74" s="209">
        <f t="shared" si="54"/>
        <v>0</v>
      </c>
      <c r="AH74" s="215">
        <f t="shared" si="55"/>
        <v>0</v>
      </c>
      <c r="AI74" s="219">
        <f t="shared" si="41"/>
        <v>0</v>
      </c>
      <c r="AJ74" s="220"/>
      <c r="AK74" s="209">
        <f t="shared" si="56"/>
        <v>0</v>
      </c>
      <c r="AL74" s="215">
        <f t="shared" si="57"/>
        <v>0</v>
      </c>
    </row>
    <row r="75" spans="1:38" x14ac:dyDescent="0.25">
      <c r="A75" s="217" t="s">
        <v>321</v>
      </c>
      <c r="B75" s="217" t="s">
        <v>234</v>
      </c>
      <c r="C75" s="217" t="s">
        <v>240</v>
      </c>
      <c r="D75" s="218">
        <v>1</v>
      </c>
      <c r="E75" s="185">
        <f>VLOOKUP($C75,Master_Device_DB!$C:$E,2,0)</f>
        <v>0.4</v>
      </c>
      <c r="F75" s="212">
        <f>VLOOKUP($C75,Master_Device_DB!$C:$E,3,0)</f>
        <v>5.0999999999999996</v>
      </c>
      <c r="G75" s="219">
        <f t="shared" si="34"/>
        <v>0</v>
      </c>
      <c r="H75" s="220"/>
      <c r="I75" s="209">
        <f t="shared" si="42"/>
        <v>0</v>
      </c>
      <c r="J75" s="215">
        <f t="shared" si="43"/>
        <v>0</v>
      </c>
      <c r="K75" s="219">
        <f t="shared" si="35"/>
        <v>0</v>
      </c>
      <c r="L75" s="220"/>
      <c r="M75" s="209">
        <f t="shared" si="44"/>
        <v>0</v>
      </c>
      <c r="N75" s="215">
        <f t="shared" si="45"/>
        <v>0</v>
      </c>
      <c r="O75" s="221">
        <f t="shared" si="36"/>
        <v>0</v>
      </c>
      <c r="P75" s="220"/>
      <c r="Q75" s="209">
        <f t="shared" si="46"/>
        <v>0</v>
      </c>
      <c r="R75" s="215">
        <f t="shared" si="47"/>
        <v>0</v>
      </c>
      <c r="S75" s="219">
        <f t="shared" si="37"/>
        <v>0</v>
      </c>
      <c r="T75" s="220"/>
      <c r="U75" s="209">
        <f t="shared" si="48"/>
        <v>0</v>
      </c>
      <c r="V75" s="215">
        <f t="shared" si="49"/>
        <v>0</v>
      </c>
      <c r="W75" s="219">
        <f t="shared" si="38"/>
        <v>0</v>
      </c>
      <c r="X75" s="220"/>
      <c r="Y75" s="209">
        <f t="shared" si="50"/>
        <v>0</v>
      </c>
      <c r="Z75" s="215">
        <f t="shared" si="51"/>
        <v>0</v>
      </c>
      <c r="AA75" s="219">
        <f t="shared" si="39"/>
        <v>0</v>
      </c>
      <c r="AB75" s="220"/>
      <c r="AC75" s="209">
        <f t="shared" si="52"/>
        <v>0</v>
      </c>
      <c r="AD75" s="215">
        <f t="shared" si="53"/>
        <v>0</v>
      </c>
      <c r="AE75" s="219">
        <f t="shared" si="40"/>
        <v>0</v>
      </c>
      <c r="AF75" s="220"/>
      <c r="AG75" s="209">
        <f t="shared" si="54"/>
        <v>0</v>
      </c>
      <c r="AH75" s="215">
        <f t="shared" si="55"/>
        <v>0</v>
      </c>
      <c r="AI75" s="219">
        <f t="shared" si="41"/>
        <v>0</v>
      </c>
      <c r="AJ75" s="220"/>
      <c r="AK75" s="209">
        <f t="shared" si="56"/>
        <v>0</v>
      </c>
      <c r="AL75" s="215">
        <f t="shared" si="57"/>
        <v>0</v>
      </c>
    </row>
    <row r="76" spans="1:38" x14ac:dyDescent="0.25">
      <c r="A76" s="217" t="s">
        <v>321</v>
      </c>
      <c r="B76" s="217" t="s">
        <v>234</v>
      </c>
      <c r="C76" s="217" t="s">
        <v>241</v>
      </c>
      <c r="D76" s="218">
        <v>1</v>
      </c>
      <c r="E76" s="185">
        <f>VLOOKUP($C76,Master_Device_DB!$C:$E,2,0)</f>
        <v>0.3</v>
      </c>
      <c r="F76" s="212">
        <f>VLOOKUP($C76,Master_Device_DB!$C:$E,3,0)</f>
        <v>5</v>
      </c>
      <c r="G76" s="219">
        <f t="shared" si="34"/>
        <v>0</v>
      </c>
      <c r="H76" s="220"/>
      <c r="I76" s="209">
        <f t="shared" si="42"/>
        <v>0</v>
      </c>
      <c r="J76" s="215">
        <f t="shared" si="43"/>
        <v>0</v>
      </c>
      <c r="K76" s="219">
        <f t="shared" si="35"/>
        <v>0</v>
      </c>
      <c r="L76" s="220"/>
      <c r="M76" s="209">
        <f t="shared" si="44"/>
        <v>0</v>
      </c>
      <c r="N76" s="215">
        <f t="shared" si="45"/>
        <v>0</v>
      </c>
      <c r="O76" s="221">
        <f t="shared" si="36"/>
        <v>0</v>
      </c>
      <c r="P76" s="220"/>
      <c r="Q76" s="209">
        <f t="shared" si="46"/>
        <v>0</v>
      </c>
      <c r="R76" s="215">
        <f t="shared" si="47"/>
        <v>0</v>
      </c>
      <c r="S76" s="219">
        <f t="shared" si="37"/>
        <v>0</v>
      </c>
      <c r="T76" s="220"/>
      <c r="U76" s="209">
        <f t="shared" si="48"/>
        <v>0</v>
      </c>
      <c r="V76" s="215">
        <f t="shared" si="49"/>
        <v>0</v>
      </c>
      <c r="W76" s="219">
        <f t="shared" si="38"/>
        <v>0</v>
      </c>
      <c r="X76" s="220"/>
      <c r="Y76" s="209">
        <f t="shared" si="50"/>
        <v>0</v>
      </c>
      <c r="Z76" s="215">
        <f t="shared" si="51"/>
        <v>0</v>
      </c>
      <c r="AA76" s="219">
        <f t="shared" si="39"/>
        <v>0</v>
      </c>
      <c r="AB76" s="220"/>
      <c r="AC76" s="209">
        <f t="shared" si="52"/>
        <v>0</v>
      </c>
      <c r="AD76" s="215">
        <f t="shared" si="53"/>
        <v>0</v>
      </c>
      <c r="AE76" s="219">
        <f t="shared" si="40"/>
        <v>0</v>
      </c>
      <c r="AF76" s="220"/>
      <c r="AG76" s="209">
        <f t="shared" si="54"/>
        <v>0</v>
      </c>
      <c r="AH76" s="215">
        <f t="shared" si="55"/>
        <v>0</v>
      </c>
      <c r="AI76" s="219">
        <f t="shared" si="41"/>
        <v>0</v>
      </c>
      <c r="AJ76" s="220"/>
      <c r="AK76" s="209">
        <f t="shared" si="56"/>
        <v>0</v>
      </c>
      <c r="AL76" s="215">
        <f t="shared" si="57"/>
        <v>0</v>
      </c>
    </row>
    <row r="77" spans="1:38" x14ac:dyDescent="0.25">
      <c r="A77" s="217" t="s">
        <v>321</v>
      </c>
      <c r="B77" s="217" t="s">
        <v>235</v>
      </c>
      <c r="C77" s="217" t="s">
        <v>242</v>
      </c>
      <c r="D77" s="218">
        <v>1</v>
      </c>
      <c r="E77" s="185">
        <f>VLOOKUP($C77,Master_Device_DB!$C:$E,2,0)</f>
        <v>0.3</v>
      </c>
      <c r="F77" s="212">
        <f>VLOOKUP($C77,Master_Device_DB!$C:$E,3,0)</f>
        <v>5.0999999999999996</v>
      </c>
      <c r="G77" s="219">
        <f t="shared" si="34"/>
        <v>0</v>
      </c>
      <c r="H77" s="220"/>
      <c r="I77" s="209">
        <f t="shared" si="42"/>
        <v>0</v>
      </c>
      <c r="J77" s="215">
        <f t="shared" si="43"/>
        <v>0</v>
      </c>
      <c r="K77" s="219">
        <f t="shared" si="35"/>
        <v>0</v>
      </c>
      <c r="L77" s="220"/>
      <c r="M77" s="209">
        <f t="shared" si="44"/>
        <v>0</v>
      </c>
      <c r="N77" s="215">
        <f t="shared" si="45"/>
        <v>0</v>
      </c>
      <c r="O77" s="221">
        <f t="shared" si="36"/>
        <v>0</v>
      </c>
      <c r="P77" s="220"/>
      <c r="Q77" s="209">
        <f t="shared" si="46"/>
        <v>0</v>
      </c>
      <c r="R77" s="215">
        <f t="shared" si="47"/>
        <v>0</v>
      </c>
      <c r="S77" s="219">
        <f t="shared" si="37"/>
        <v>0</v>
      </c>
      <c r="T77" s="220"/>
      <c r="U77" s="209">
        <f t="shared" si="48"/>
        <v>0</v>
      </c>
      <c r="V77" s="215">
        <f t="shared" si="49"/>
        <v>0</v>
      </c>
      <c r="W77" s="219">
        <f t="shared" si="38"/>
        <v>0</v>
      </c>
      <c r="X77" s="220"/>
      <c r="Y77" s="209">
        <f t="shared" si="50"/>
        <v>0</v>
      </c>
      <c r="Z77" s="215">
        <f t="shared" si="51"/>
        <v>0</v>
      </c>
      <c r="AA77" s="219">
        <f t="shared" si="39"/>
        <v>0</v>
      </c>
      <c r="AB77" s="220"/>
      <c r="AC77" s="209">
        <f t="shared" si="52"/>
        <v>0</v>
      </c>
      <c r="AD77" s="215">
        <f t="shared" si="53"/>
        <v>0</v>
      </c>
      <c r="AE77" s="219">
        <f t="shared" si="40"/>
        <v>0</v>
      </c>
      <c r="AF77" s="220"/>
      <c r="AG77" s="209">
        <f t="shared" si="54"/>
        <v>0</v>
      </c>
      <c r="AH77" s="215">
        <f t="shared" si="55"/>
        <v>0</v>
      </c>
      <c r="AI77" s="219">
        <f t="shared" si="41"/>
        <v>0</v>
      </c>
      <c r="AJ77" s="220"/>
      <c r="AK77" s="209">
        <f t="shared" si="56"/>
        <v>0</v>
      </c>
      <c r="AL77" s="215">
        <f t="shared" si="57"/>
        <v>0</v>
      </c>
    </row>
    <row r="78" spans="1:38" x14ac:dyDescent="0.25">
      <c r="A78" s="217" t="s">
        <v>321</v>
      </c>
      <c r="B78" s="217" t="s">
        <v>235</v>
      </c>
      <c r="C78" s="217" t="s">
        <v>243</v>
      </c>
      <c r="D78" s="218">
        <v>1</v>
      </c>
      <c r="E78" s="185">
        <f>VLOOKUP($C78,Master_Device_DB!$C:$E,2,0)</f>
        <v>0.3</v>
      </c>
      <c r="F78" s="212">
        <f>VLOOKUP($C78,Master_Device_DB!$C:$E,3,0)</f>
        <v>5.0999999999999996</v>
      </c>
      <c r="G78" s="219">
        <f t="shared" si="34"/>
        <v>0</v>
      </c>
      <c r="H78" s="220"/>
      <c r="I78" s="209">
        <f t="shared" si="42"/>
        <v>0</v>
      </c>
      <c r="J78" s="215">
        <f t="shared" si="43"/>
        <v>0</v>
      </c>
      <c r="K78" s="219">
        <f t="shared" si="35"/>
        <v>0</v>
      </c>
      <c r="L78" s="220"/>
      <c r="M78" s="209">
        <f t="shared" si="44"/>
        <v>0</v>
      </c>
      <c r="N78" s="215">
        <f t="shared" si="45"/>
        <v>0</v>
      </c>
      <c r="O78" s="221">
        <f t="shared" si="36"/>
        <v>0</v>
      </c>
      <c r="P78" s="220"/>
      <c r="Q78" s="209">
        <f t="shared" si="46"/>
        <v>0</v>
      </c>
      <c r="R78" s="215">
        <f t="shared" si="47"/>
        <v>0</v>
      </c>
      <c r="S78" s="219">
        <f t="shared" si="37"/>
        <v>0</v>
      </c>
      <c r="T78" s="220"/>
      <c r="U78" s="209">
        <f t="shared" si="48"/>
        <v>0</v>
      </c>
      <c r="V78" s="215">
        <f t="shared" si="49"/>
        <v>0</v>
      </c>
      <c r="W78" s="219">
        <f t="shared" si="38"/>
        <v>0</v>
      </c>
      <c r="X78" s="220"/>
      <c r="Y78" s="209">
        <f t="shared" si="50"/>
        <v>0</v>
      </c>
      <c r="Z78" s="215">
        <f t="shared" si="51"/>
        <v>0</v>
      </c>
      <c r="AA78" s="219">
        <f t="shared" si="39"/>
        <v>0</v>
      </c>
      <c r="AB78" s="220"/>
      <c r="AC78" s="209">
        <f t="shared" si="52"/>
        <v>0</v>
      </c>
      <c r="AD78" s="215">
        <f t="shared" si="53"/>
        <v>0</v>
      </c>
      <c r="AE78" s="219">
        <f t="shared" si="40"/>
        <v>0</v>
      </c>
      <c r="AF78" s="220"/>
      <c r="AG78" s="209">
        <f t="shared" si="54"/>
        <v>0</v>
      </c>
      <c r="AH78" s="215">
        <f t="shared" si="55"/>
        <v>0</v>
      </c>
      <c r="AI78" s="219">
        <f t="shared" si="41"/>
        <v>0</v>
      </c>
      <c r="AJ78" s="220"/>
      <c r="AK78" s="209">
        <f t="shared" si="56"/>
        <v>0</v>
      </c>
      <c r="AL78" s="215">
        <f t="shared" si="57"/>
        <v>0</v>
      </c>
    </row>
    <row r="79" spans="1:38" x14ac:dyDescent="0.25">
      <c r="A79" s="217" t="s">
        <v>321</v>
      </c>
      <c r="B79" s="217" t="s">
        <v>250</v>
      </c>
      <c r="C79" s="217" t="s">
        <v>244</v>
      </c>
      <c r="D79" s="218">
        <v>1</v>
      </c>
      <c r="E79" s="185">
        <f>VLOOKUP($C79,Master_Device_DB!$C:$E,2,0)</f>
        <v>0.3</v>
      </c>
      <c r="F79" s="212">
        <f>VLOOKUP($C79,Master_Device_DB!$C:$E,3,0)</f>
        <v>11.5</v>
      </c>
      <c r="G79" s="219">
        <f t="shared" si="34"/>
        <v>0</v>
      </c>
      <c r="H79" s="220"/>
      <c r="I79" s="209">
        <f t="shared" si="42"/>
        <v>0</v>
      </c>
      <c r="J79" s="215">
        <f t="shared" si="43"/>
        <v>0</v>
      </c>
      <c r="K79" s="219">
        <f t="shared" si="35"/>
        <v>0</v>
      </c>
      <c r="L79" s="220"/>
      <c r="M79" s="209">
        <f t="shared" si="44"/>
        <v>0</v>
      </c>
      <c r="N79" s="215">
        <f t="shared" si="45"/>
        <v>0</v>
      </c>
      <c r="O79" s="221">
        <f t="shared" si="36"/>
        <v>0</v>
      </c>
      <c r="P79" s="220"/>
      <c r="Q79" s="209">
        <f t="shared" si="46"/>
        <v>0</v>
      </c>
      <c r="R79" s="215">
        <f t="shared" si="47"/>
        <v>0</v>
      </c>
      <c r="S79" s="219">
        <f t="shared" si="37"/>
        <v>0</v>
      </c>
      <c r="T79" s="220"/>
      <c r="U79" s="209">
        <f t="shared" si="48"/>
        <v>0</v>
      </c>
      <c r="V79" s="215">
        <f t="shared" si="49"/>
        <v>0</v>
      </c>
      <c r="W79" s="219">
        <f t="shared" si="38"/>
        <v>0</v>
      </c>
      <c r="X79" s="220"/>
      <c r="Y79" s="209">
        <f t="shared" si="50"/>
        <v>0</v>
      </c>
      <c r="Z79" s="215">
        <f t="shared" si="51"/>
        <v>0</v>
      </c>
      <c r="AA79" s="219">
        <f t="shared" si="39"/>
        <v>0</v>
      </c>
      <c r="AB79" s="220"/>
      <c r="AC79" s="209">
        <f t="shared" si="52"/>
        <v>0</v>
      </c>
      <c r="AD79" s="215">
        <f t="shared" si="53"/>
        <v>0</v>
      </c>
      <c r="AE79" s="219">
        <f t="shared" si="40"/>
        <v>0</v>
      </c>
      <c r="AF79" s="220"/>
      <c r="AG79" s="209">
        <f t="shared" si="54"/>
        <v>0</v>
      </c>
      <c r="AH79" s="215">
        <f t="shared" si="55"/>
        <v>0</v>
      </c>
      <c r="AI79" s="219">
        <f t="shared" si="41"/>
        <v>0</v>
      </c>
      <c r="AJ79" s="220"/>
      <c r="AK79" s="209">
        <f t="shared" si="56"/>
        <v>0</v>
      </c>
      <c r="AL79" s="215">
        <f t="shared" si="57"/>
        <v>0</v>
      </c>
    </row>
    <row r="80" spans="1:38" x14ac:dyDescent="0.25">
      <c r="A80" s="217" t="s">
        <v>321</v>
      </c>
      <c r="B80" s="217" t="s">
        <v>251</v>
      </c>
      <c r="C80" s="217" t="s">
        <v>245</v>
      </c>
      <c r="D80" s="218">
        <v>1</v>
      </c>
      <c r="E80" s="185">
        <f>VLOOKUP($C80,Master_Device_DB!$C:$E,2,0)</f>
        <v>0.4</v>
      </c>
      <c r="F80" s="212">
        <f>VLOOKUP($C80,Master_Device_DB!$C:$E,3,0)</f>
        <v>7.6</v>
      </c>
      <c r="G80" s="219">
        <f t="shared" si="34"/>
        <v>0</v>
      </c>
      <c r="H80" s="220"/>
      <c r="I80" s="209">
        <f t="shared" si="42"/>
        <v>0</v>
      </c>
      <c r="J80" s="215">
        <f t="shared" si="43"/>
        <v>0</v>
      </c>
      <c r="K80" s="219">
        <f t="shared" si="35"/>
        <v>0</v>
      </c>
      <c r="L80" s="220"/>
      <c r="M80" s="209">
        <f t="shared" si="44"/>
        <v>0</v>
      </c>
      <c r="N80" s="215">
        <f t="shared" si="45"/>
        <v>0</v>
      </c>
      <c r="O80" s="221">
        <f t="shared" si="36"/>
        <v>0</v>
      </c>
      <c r="P80" s="220"/>
      <c r="Q80" s="209">
        <f t="shared" si="46"/>
        <v>0</v>
      </c>
      <c r="R80" s="215">
        <f t="shared" si="47"/>
        <v>0</v>
      </c>
      <c r="S80" s="219">
        <f t="shared" si="37"/>
        <v>0</v>
      </c>
      <c r="T80" s="220"/>
      <c r="U80" s="209">
        <f t="shared" si="48"/>
        <v>0</v>
      </c>
      <c r="V80" s="215">
        <f t="shared" si="49"/>
        <v>0</v>
      </c>
      <c r="W80" s="219">
        <f t="shared" si="38"/>
        <v>0</v>
      </c>
      <c r="X80" s="220"/>
      <c r="Y80" s="209">
        <f t="shared" si="50"/>
        <v>0</v>
      </c>
      <c r="Z80" s="215">
        <f t="shared" si="51"/>
        <v>0</v>
      </c>
      <c r="AA80" s="219">
        <f t="shared" si="39"/>
        <v>0</v>
      </c>
      <c r="AB80" s="220"/>
      <c r="AC80" s="209">
        <f t="shared" si="52"/>
        <v>0</v>
      </c>
      <c r="AD80" s="215">
        <f t="shared" si="53"/>
        <v>0</v>
      </c>
      <c r="AE80" s="219">
        <f t="shared" si="40"/>
        <v>0</v>
      </c>
      <c r="AF80" s="220"/>
      <c r="AG80" s="209">
        <f t="shared" si="54"/>
        <v>0</v>
      </c>
      <c r="AH80" s="215">
        <f t="shared" si="55"/>
        <v>0</v>
      </c>
      <c r="AI80" s="219">
        <f t="shared" si="41"/>
        <v>0</v>
      </c>
      <c r="AJ80" s="220"/>
      <c r="AK80" s="209">
        <f t="shared" si="56"/>
        <v>0</v>
      </c>
      <c r="AL80" s="215">
        <f t="shared" si="57"/>
        <v>0</v>
      </c>
    </row>
    <row r="81" spans="1:38" x14ac:dyDescent="0.25">
      <c r="A81" s="217" t="s">
        <v>321</v>
      </c>
      <c r="B81" s="217" t="s">
        <v>252</v>
      </c>
      <c r="C81" s="217" t="s">
        <v>246</v>
      </c>
      <c r="D81" s="218">
        <v>1</v>
      </c>
      <c r="E81" s="185">
        <f>VLOOKUP($C81,Master_Device_DB!$C:$E,2,0)</f>
        <v>0.3</v>
      </c>
      <c r="F81" s="212">
        <f>VLOOKUP($C81,Master_Device_DB!$C:$E,3,0)</f>
        <v>5.0999999999999996</v>
      </c>
      <c r="G81" s="219">
        <f t="shared" si="34"/>
        <v>0</v>
      </c>
      <c r="H81" s="220"/>
      <c r="I81" s="209">
        <f t="shared" si="42"/>
        <v>0</v>
      </c>
      <c r="J81" s="215">
        <f t="shared" si="43"/>
        <v>0</v>
      </c>
      <c r="K81" s="219">
        <f t="shared" si="35"/>
        <v>0</v>
      </c>
      <c r="L81" s="220"/>
      <c r="M81" s="209">
        <f t="shared" si="44"/>
        <v>0</v>
      </c>
      <c r="N81" s="215">
        <f t="shared" si="45"/>
        <v>0</v>
      </c>
      <c r="O81" s="221">
        <f t="shared" si="36"/>
        <v>0</v>
      </c>
      <c r="P81" s="220"/>
      <c r="Q81" s="209">
        <f t="shared" si="46"/>
        <v>0</v>
      </c>
      <c r="R81" s="215">
        <f t="shared" si="47"/>
        <v>0</v>
      </c>
      <c r="S81" s="219">
        <f t="shared" si="37"/>
        <v>0</v>
      </c>
      <c r="T81" s="220"/>
      <c r="U81" s="209">
        <f t="shared" si="48"/>
        <v>0</v>
      </c>
      <c r="V81" s="215">
        <f t="shared" si="49"/>
        <v>0</v>
      </c>
      <c r="W81" s="219">
        <f t="shared" si="38"/>
        <v>0</v>
      </c>
      <c r="X81" s="220"/>
      <c r="Y81" s="209">
        <f t="shared" si="50"/>
        <v>0</v>
      </c>
      <c r="Z81" s="215">
        <f t="shared" si="51"/>
        <v>0</v>
      </c>
      <c r="AA81" s="219">
        <f t="shared" si="39"/>
        <v>0</v>
      </c>
      <c r="AB81" s="220"/>
      <c r="AC81" s="209">
        <f t="shared" si="52"/>
        <v>0</v>
      </c>
      <c r="AD81" s="215">
        <f t="shared" si="53"/>
        <v>0</v>
      </c>
      <c r="AE81" s="219">
        <f t="shared" si="40"/>
        <v>0</v>
      </c>
      <c r="AF81" s="220"/>
      <c r="AG81" s="209">
        <f t="shared" si="54"/>
        <v>0</v>
      </c>
      <c r="AH81" s="215">
        <f t="shared" si="55"/>
        <v>0</v>
      </c>
      <c r="AI81" s="219">
        <f t="shared" si="41"/>
        <v>0</v>
      </c>
      <c r="AJ81" s="220"/>
      <c r="AK81" s="209">
        <f t="shared" si="56"/>
        <v>0</v>
      </c>
      <c r="AL81" s="215">
        <f t="shared" si="57"/>
        <v>0</v>
      </c>
    </row>
    <row r="82" spans="1:38" x14ac:dyDescent="0.25">
      <c r="A82" s="217" t="s">
        <v>321</v>
      </c>
      <c r="B82" s="217" t="s">
        <v>253</v>
      </c>
      <c r="C82" s="217" t="s">
        <v>531</v>
      </c>
      <c r="D82" s="218">
        <v>1</v>
      </c>
      <c r="E82" s="185">
        <f>VLOOKUP($C82,Master_Device_DB!$C:$E,2,0)</f>
        <v>0.26</v>
      </c>
      <c r="F82" s="212">
        <f>VLOOKUP($C82,Master_Device_DB!$C:$E,3,0)</f>
        <v>7.6</v>
      </c>
      <c r="G82" s="219">
        <f t="shared" si="34"/>
        <v>0</v>
      </c>
      <c r="H82" s="220"/>
      <c r="I82" s="209">
        <f t="shared" si="42"/>
        <v>0</v>
      </c>
      <c r="J82" s="215">
        <f t="shared" si="43"/>
        <v>0</v>
      </c>
      <c r="K82" s="219">
        <f t="shared" si="35"/>
        <v>0</v>
      </c>
      <c r="L82" s="220"/>
      <c r="M82" s="209">
        <f t="shared" si="44"/>
        <v>0</v>
      </c>
      <c r="N82" s="215">
        <f t="shared" si="45"/>
        <v>0</v>
      </c>
      <c r="O82" s="221">
        <f t="shared" si="36"/>
        <v>0</v>
      </c>
      <c r="P82" s="220"/>
      <c r="Q82" s="209">
        <f t="shared" si="46"/>
        <v>0</v>
      </c>
      <c r="R82" s="215">
        <f t="shared" si="47"/>
        <v>0</v>
      </c>
      <c r="S82" s="219">
        <f t="shared" si="37"/>
        <v>0</v>
      </c>
      <c r="T82" s="220"/>
      <c r="U82" s="209">
        <f t="shared" si="48"/>
        <v>0</v>
      </c>
      <c r="V82" s="215">
        <f t="shared" si="49"/>
        <v>0</v>
      </c>
      <c r="W82" s="219">
        <f t="shared" si="38"/>
        <v>0</v>
      </c>
      <c r="X82" s="220"/>
      <c r="Y82" s="209">
        <f t="shared" si="50"/>
        <v>0</v>
      </c>
      <c r="Z82" s="215">
        <f t="shared" si="51"/>
        <v>0</v>
      </c>
      <c r="AA82" s="219">
        <f t="shared" si="39"/>
        <v>0</v>
      </c>
      <c r="AB82" s="220"/>
      <c r="AC82" s="209">
        <f t="shared" si="52"/>
        <v>0</v>
      </c>
      <c r="AD82" s="215">
        <f t="shared" si="53"/>
        <v>0</v>
      </c>
      <c r="AE82" s="219">
        <f t="shared" si="40"/>
        <v>0</v>
      </c>
      <c r="AF82" s="220"/>
      <c r="AG82" s="209">
        <f t="shared" si="54"/>
        <v>0</v>
      </c>
      <c r="AH82" s="215">
        <f t="shared" si="55"/>
        <v>0</v>
      </c>
      <c r="AI82" s="219">
        <f t="shared" si="41"/>
        <v>0</v>
      </c>
      <c r="AJ82" s="220"/>
      <c r="AK82" s="209">
        <f t="shared" si="56"/>
        <v>0</v>
      </c>
      <c r="AL82" s="215">
        <f t="shared" si="57"/>
        <v>0</v>
      </c>
    </row>
    <row r="83" spans="1:38" x14ac:dyDescent="0.25">
      <c r="A83" s="217" t="s">
        <v>321</v>
      </c>
      <c r="B83" s="217" t="s">
        <v>104</v>
      </c>
      <c r="C83" s="217" t="s">
        <v>190</v>
      </c>
      <c r="D83" s="218">
        <v>1</v>
      </c>
      <c r="E83" s="185">
        <f>VLOOKUP($C83,Master_Device_DB!$C:$E,2,0)</f>
        <v>0.26</v>
      </c>
      <c r="F83" s="212">
        <f>VLOOKUP($C83,Master_Device_DB!$C:$E,3,0)</f>
        <v>7.2</v>
      </c>
      <c r="G83" s="219">
        <f t="shared" si="34"/>
        <v>0</v>
      </c>
      <c r="H83" s="220"/>
      <c r="I83" s="209">
        <f t="shared" si="42"/>
        <v>0</v>
      </c>
      <c r="J83" s="215">
        <f t="shared" si="43"/>
        <v>0</v>
      </c>
      <c r="K83" s="219">
        <f t="shared" si="35"/>
        <v>0</v>
      </c>
      <c r="L83" s="220"/>
      <c r="M83" s="209">
        <f t="shared" si="44"/>
        <v>0</v>
      </c>
      <c r="N83" s="215">
        <f t="shared" si="45"/>
        <v>0</v>
      </c>
      <c r="O83" s="221">
        <f t="shared" si="36"/>
        <v>0</v>
      </c>
      <c r="P83" s="220"/>
      <c r="Q83" s="209">
        <f t="shared" si="46"/>
        <v>0</v>
      </c>
      <c r="R83" s="215">
        <f t="shared" si="47"/>
        <v>0</v>
      </c>
      <c r="S83" s="219">
        <f t="shared" si="37"/>
        <v>0</v>
      </c>
      <c r="T83" s="220"/>
      <c r="U83" s="209">
        <f t="shared" si="48"/>
        <v>0</v>
      </c>
      <c r="V83" s="215">
        <f t="shared" si="49"/>
        <v>0</v>
      </c>
      <c r="W83" s="219">
        <f t="shared" si="38"/>
        <v>0</v>
      </c>
      <c r="X83" s="220"/>
      <c r="Y83" s="209">
        <f t="shared" si="50"/>
        <v>0</v>
      </c>
      <c r="Z83" s="215">
        <f t="shared" si="51"/>
        <v>0</v>
      </c>
      <c r="AA83" s="219">
        <f t="shared" si="39"/>
        <v>0</v>
      </c>
      <c r="AB83" s="220"/>
      <c r="AC83" s="209">
        <f t="shared" si="52"/>
        <v>0</v>
      </c>
      <c r="AD83" s="215">
        <f t="shared" si="53"/>
        <v>0</v>
      </c>
      <c r="AE83" s="219">
        <f t="shared" si="40"/>
        <v>0</v>
      </c>
      <c r="AF83" s="220"/>
      <c r="AG83" s="209">
        <f t="shared" si="54"/>
        <v>0</v>
      </c>
      <c r="AH83" s="215">
        <f t="shared" si="55"/>
        <v>0</v>
      </c>
      <c r="AI83" s="219">
        <f t="shared" si="41"/>
        <v>0</v>
      </c>
      <c r="AJ83" s="220"/>
      <c r="AK83" s="209">
        <f t="shared" si="56"/>
        <v>0</v>
      </c>
      <c r="AL83" s="215">
        <f t="shared" si="57"/>
        <v>0</v>
      </c>
    </row>
    <row r="84" spans="1:38" x14ac:dyDescent="0.25">
      <c r="A84" s="217" t="s">
        <v>321</v>
      </c>
      <c r="B84" s="217" t="s">
        <v>105</v>
      </c>
      <c r="C84" s="217" t="s">
        <v>191</v>
      </c>
      <c r="D84" s="218">
        <v>1</v>
      </c>
      <c r="E84" s="185">
        <f>VLOOKUP($C84,Master_Device_DB!$C:$E,2,0)</f>
        <v>0.36</v>
      </c>
      <c r="F84" s="212">
        <f>VLOOKUP($C84,Master_Device_DB!$C:$E,3,0)</f>
        <v>7.2</v>
      </c>
      <c r="G84" s="219">
        <f t="shared" si="34"/>
        <v>0</v>
      </c>
      <c r="H84" s="220"/>
      <c r="I84" s="209">
        <f t="shared" si="42"/>
        <v>0</v>
      </c>
      <c r="J84" s="215">
        <f t="shared" si="43"/>
        <v>0</v>
      </c>
      <c r="K84" s="219">
        <f t="shared" si="35"/>
        <v>0</v>
      </c>
      <c r="L84" s="220"/>
      <c r="M84" s="209">
        <f t="shared" si="44"/>
        <v>0</v>
      </c>
      <c r="N84" s="215">
        <f t="shared" si="45"/>
        <v>0</v>
      </c>
      <c r="O84" s="221">
        <f t="shared" si="36"/>
        <v>0</v>
      </c>
      <c r="P84" s="220"/>
      <c r="Q84" s="209">
        <f t="shared" si="46"/>
        <v>0</v>
      </c>
      <c r="R84" s="215">
        <f t="shared" si="47"/>
        <v>0</v>
      </c>
      <c r="S84" s="219">
        <f t="shared" si="37"/>
        <v>0</v>
      </c>
      <c r="T84" s="220"/>
      <c r="U84" s="209">
        <f t="shared" si="48"/>
        <v>0</v>
      </c>
      <c r="V84" s="215">
        <f t="shared" si="49"/>
        <v>0</v>
      </c>
      <c r="W84" s="219">
        <f t="shared" si="38"/>
        <v>0</v>
      </c>
      <c r="X84" s="220"/>
      <c r="Y84" s="209">
        <f t="shared" si="50"/>
        <v>0</v>
      </c>
      <c r="Z84" s="215">
        <f t="shared" si="51"/>
        <v>0</v>
      </c>
      <c r="AA84" s="219">
        <f t="shared" si="39"/>
        <v>0</v>
      </c>
      <c r="AB84" s="220"/>
      <c r="AC84" s="209">
        <f t="shared" si="52"/>
        <v>0</v>
      </c>
      <c r="AD84" s="215">
        <f t="shared" si="53"/>
        <v>0</v>
      </c>
      <c r="AE84" s="219">
        <f t="shared" si="40"/>
        <v>0</v>
      </c>
      <c r="AF84" s="220"/>
      <c r="AG84" s="209">
        <f t="shared" si="54"/>
        <v>0</v>
      </c>
      <c r="AH84" s="215">
        <f t="shared" si="55"/>
        <v>0</v>
      </c>
      <c r="AI84" s="219">
        <f t="shared" si="41"/>
        <v>0</v>
      </c>
      <c r="AJ84" s="220"/>
      <c r="AK84" s="209">
        <f t="shared" si="56"/>
        <v>0</v>
      </c>
      <c r="AL84" s="215">
        <f t="shared" si="57"/>
        <v>0</v>
      </c>
    </row>
    <row r="85" spans="1:38" x14ac:dyDescent="0.25">
      <c r="A85" s="217" t="s">
        <v>321</v>
      </c>
      <c r="B85" s="217" t="s">
        <v>106</v>
      </c>
      <c r="C85" s="217" t="s">
        <v>192</v>
      </c>
      <c r="D85" s="218">
        <v>1</v>
      </c>
      <c r="E85" s="185">
        <f>VLOOKUP($C85,Master_Device_DB!$C:$E,2,0)</f>
        <v>0.36</v>
      </c>
      <c r="F85" s="212">
        <f>VLOOKUP($C85,Master_Device_DB!$C:$E,3,0)</f>
        <v>7.2</v>
      </c>
      <c r="G85" s="219">
        <f t="shared" si="34"/>
        <v>0</v>
      </c>
      <c r="H85" s="220"/>
      <c r="I85" s="209">
        <f t="shared" si="42"/>
        <v>0</v>
      </c>
      <c r="J85" s="215">
        <f t="shared" si="43"/>
        <v>0</v>
      </c>
      <c r="K85" s="219">
        <f t="shared" si="35"/>
        <v>0</v>
      </c>
      <c r="L85" s="220"/>
      <c r="M85" s="209">
        <f t="shared" si="44"/>
        <v>0</v>
      </c>
      <c r="N85" s="215">
        <f t="shared" si="45"/>
        <v>0</v>
      </c>
      <c r="O85" s="221">
        <f t="shared" si="36"/>
        <v>0</v>
      </c>
      <c r="P85" s="220"/>
      <c r="Q85" s="209">
        <f t="shared" si="46"/>
        <v>0</v>
      </c>
      <c r="R85" s="215">
        <f t="shared" si="47"/>
        <v>0</v>
      </c>
      <c r="S85" s="219">
        <f t="shared" si="37"/>
        <v>0</v>
      </c>
      <c r="T85" s="220"/>
      <c r="U85" s="209">
        <f t="shared" si="48"/>
        <v>0</v>
      </c>
      <c r="V85" s="215">
        <f t="shared" si="49"/>
        <v>0</v>
      </c>
      <c r="W85" s="219">
        <f t="shared" si="38"/>
        <v>0</v>
      </c>
      <c r="X85" s="220"/>
      <c r="Y85" s="209">
        <f t="shared" si="50"/>
        <v>0</v>
      </c>
      <c r="Z85" s="215">
        <f t="shared" si="51"/>
        <v>0</v>
      </c>
      <c r="AA85" s="219">
        <f t="shared" si="39"/>
        <v>0</v>
      </c>
      <c r="AB85" s="220"/>
      <c r="AC85" s="209">
        <f t="shared" si="52"/>
        <v>0</v>
      </c>
      <c r="AD85" s="215">
        <f t="shared" si="53"/>
        <v>0</v>
      </c>
      <c r="AE85" s="219">
        <f t="shared" si="40"/>
        <v>0</v>
      </c>
      <c r="AF85" s="220"/>
      <c r="AG85" s="209">
        <f t="shared" si="54"/>
        <v>0</v>
      </c>
      <c r="AH85" s="215">
        <f t="shared" si="55"/>
        <v>0</v>
      </c>
      <c r="AI85" s="219">
        <f t="shared" si="41"/>
        <v>0</v>
      </c>
      <c r="AJ85" s="220"/>
      <c r="AK85" s="209">
        <f t="shared" si="56"/>
        <v>0</v>
      </c>
      <c r="AL85" s="215">
        <f t="shared" si="57"/>
        <v>0</v>
      </c>
    </row>
    <row r="86" spans="1:38" x14ac:dyDescent="0.25">
      <c r="A86" s="217" t="s">
        <v>321</v>
      </c>
      <c r="B86" s="217" t="s">
        <v>104</v>
      </c>
      <c r="C86" s="217" t="s">
        <v>193</v>
      </c>
      <c r="D86" s="218">
        <v>1</v>
      </c>
      <c r="E86" s="185">
        <f>VLOOKUP($C86,Master_Device_DB!$C:$E,2,0)</f>
        <v>0.26</v>
      </c>
      <c r="F86" s="212">
        <f>VLOOKUP($C86,Master_Device_DB!$C:$E,3,0)</f>
        <v>7.2</v>
      </c>
      <c r="G86" s="219">
        <f t="shared" si="34"/>
        <v>0</v>
      </c>
      <c r="H86" s="220"/>
      <c r="I86" s="209">
        <f t="shared" si="42"/>
        <v>0</v>
      </c>
      <c r="J86" s="215">
        <f t="shared" si="43"/>
        <v>0</v>
      </c>
      <c r="K86" s="219">
        <f t="shared" si="35"/>
        <v>0</v>
      </c>
      <c r="L86" s="220"/>
      <c r="M86" s="209">
        <f t="shared" si="44"/>
        <v>0</v>
      </c>
      <c r="N86" s="215">
        <f t="shared" si="45"/>
        <v>0</v>
      </c>
      <c r="O86" s="221">
        <f t="shared" si="36"/>
        <v>0</v>
      </c>
      <c r="P86" s="220"/>
      <c r="Q86" s="209">
        <f t="shared" si="46"/>
        <v>0</v>
      </c>
      <c r="R86" s="215">
        <f t="shared" si="47"/>
        <v>0</v>
      </c>
      <c r="S86" s="219">
        <f t="shared" si="37"/>
        <v>0</v>
      </c>
      <c r="T86" s="220"/>
      <c r="U86" s="209">
        <f t="shared" si="48"/>
        <v>0</v>
      </c>
      <c r="V86" s="215">
        <f t="shared" si="49"/>
        <v>0</v>
      </c>
      <c r="W86" s="219">
        <f t="shared" si="38"/>
        <v>0</v>
      </c>
      <c r="X86" s="220"/>
      <c r="Y86" s="209">
        <f t="shared" si="50"/>
        <v>0</v>
      </c>
      <c r="Z86" s="215">
        <f t="shared" si="51"/>
        <v>0</v>
      </c>
      <c r="AA86" s="219">
        <f t="shared" si="39"/>
        <v>0</v>
      </c>
      <c r="AB86" s="220"/>
      <c r="AC86" s="209">
        <f t="shared" si="52"/>
        <v>0</v>
      </c>
      <c r="AD86" s="215">
        <f t="shared" si="53"/>
        <v>0</v>
      </c>
      <c r="AE86" s="219">
        <f t="shared" si="40"/>
        <v>0</v>
      </c>
      <c r="AF86" s="220"/>
      <c r="AG86" s="209">
        <f t="shared" si="54"/>
        <v>0</v>
      </c>
      <c r="AH86" s="215">
        <f t="shared" si="55"/>
        <v>0</v>
      </c>
      <c r="AI86" s="219">
        <f t="shared" si="41"/>
        <v>0</v>
      </c>
      <c r="AJ86" s="220"/>
      <c r="AK86" s="209">
        <f t="shared" si="56"/>
        <v>0</v>
      </c>
      <c r="AL86" s="215">
        <f t="shared" si="57"/>
        <v>0</v>
      </c>
    </row>
    <row r="87" spans="1:38" x14ac:dyDescent="0.25">
      <c r="A87" s="217" t="s">
        <v>321</v>
      </c>
      <c r="B87" s="217" t="s">
        <v>105</v>
      </c>
      <c r="C87" s="217" t="s">
        <v>194</v>
      </c>
      <c r="D87" s="218">
        <v>1</v>
      </c>
      <c r="E87" s="185">
        <f>VLOOKUP($C87,Master_Device_DB!$C:$E,2,0)</f>
        <v>0.36</v>
      </c>
      <c r="F87" s="212">
        <f>VLOOKUP($C87,Master_Device_DB!$C:$E,3,0)</f>
        <v>7.2</v>
      </c>
      <c r="G87" s="219">
        <f t="shared" si="34"/>
        <v>0</v>
      </c>
      <c r="H87" s="220"/>
      <c r="I87" s="209">
        <f t="shared" si="42"/>
        <v>0</v>
      </c>
      <c r="J87" s="215">
        <f t="shared" si="43"/>
        <v>0</v>
      </c>
      <c r="K87" s="219">
        <f t="shared" si="35"/>
        <v>0</v>
      </c>
      <c r="L87" s="220"/>
      <c r="M87" s="209">
        <f t="shared" si="44"/>
        <v>0</v>
      </c>
      <c r="N87" s="215">
        <f t="shared" si="45"/>
        <v>0</v>
      </c>
      <c r="O87" s="221">
        <f t="shared" si="36"/>
        <v>0</v>
      </c>
      <c r="P87" s="220"/>
      <c r="Q87" s="209">
        <f t="shared" si="46"/>
        <v>0</v>
      </c>
      <c r="R87" s="215">
        <f t="shared" si="47"/>
        <v>0</v>
      </c>
      <c r="S87" s="219">
        <f t="shared" si="37"/>
        <v>0</v>
      </c>
      <c r="T87" s="220"/>
      <c r="U87" s="209">
        <f t="shared" si="48"/>
        <v>0</v>
      </c>
      <c r="V87" s="215">
        <f t="shared" si="49"/>
        <v>0</v>
      </c>
      <c r="W87" s="219">
        <f t="shared" si="38"/>
        <v>0</v>
      </c>
      <c r="X87" s="220"/>
      <c r="Y87" s="209">
        <f t="shared" si="50"/>
        <v>0</v>
      </c>
      <c r="Z87" s="215">
        <f t="shared" si="51"/>
        <v>0</v>
      </c>
      <c r="AA87" s="219">
        <f t="shared" si="39"/>
        <v>0</v>
      </c>
      <c r="AB87" s="220"/>
      <c r="AC87" s="209">
        <f t="shared" si="52"/>
        <v>0</v>
      </c>
      <c r="AD87" s="215">
        <f t="shared" si="53"/>
        <v>0</v>
      </c>
      <c r="AE87" s="219">
        <f t="shared" si="40"/>
        <v>0</v>
      </c>
      <c r="AF87" s="220"/>
      <c r="AG87" s="209">
        <f t="shared" si="54"/>
        <v>0</v>
      </c>
      <c r="AH87" s="215">
        <f t="shared" si="55"/>
        <v>0</v>
      </c>
      <c r="AI87" s="219">
        <f t="shared" si="41"/>
        <v>0</v>
      </c>
      <c r="AJ87" s="220"/>
      <c r="AK87" s="209">
        <f t="shared" si="56"/>
        <v>0</v>
      </c>
      <c r="AL87" s="215">
        <f t="shared" si="57"/>
        <v>0</v>
      </c>
    </row>
    <row r="88" spans="1:38" x14ac:dyDescent="0.25">
      <c r="A88" s="217" t="s">
        <v>321</v>
      </c>
      <c r="B88" s="217" t="s">
        <v>107</v>
      </c>
      <c r="C88" s="217" t="s">
        <v>247</v>
      </c>
      <c r="D88" s="218">
        <v>1</v>
      </c>
      <c r="E88" s="185">
        <f>VLOOKUP($C88,Master_Device_DB!$C:$E,2,0)</f>
        <v>0.36</v>
      </c>
      <c r="F88" s="212">
        <f>VLOOKUP($C88,Master_Device_DB!$C:$E,3,0)</f>
        <v>7.2</v>
      </c>
      <c r="G88" s="219">
        <f t="shared" si="34"/>
        <v>0</v>
      </c>
      <c r="H88" s="220"/>
      <c r="I88" s="209">
        <f t="shared" si="42"/>
        <v>0</v>
      </c>
      <c r="J88" s="215">
        <f t="shared" si="43"/>
        <v>0</v>
      </c>
      <c r="K88" s="219">
        <f t="shared" si="35"/>
        <v>0</v>
      </c>
      <c r="L88" s="220"/>
      <c r="M88" s="209">
        <f t="shared" si="44"/>
        <v>0</v>
      </c>
      <c r="N88" s="215">
        <f t="shared" si="45"/>
        <v>0</v>
      </c>
      <c r="O88" s="221">
        <f t="shared" si="36"/>
        <v>0</v>
      </c>
      <c r="P88" s="220"/>
      <c r="Q88" s="209">
        <f t="shared" si="46"/>
        <v>0</v>
      </c>
      <c r="R88" s="215">
        <f t="shared" si="47"/>
        <v>0</v>
      </c>
      <c r="S88" s="219">
        <f t="shared" si="37"/>
        <v>0</v>
      </c>
      <c r="T88" s="220"/>
      <c r="U88" s="209">
        <f t="shared" si="48"/>
        <v>0</v>
      </c>
      <c r="V88" s="215">
        <f t="shared" si="49"/>
        <v>0</v>
      </c>
      <c r="W88" s="219">
        <f t="shared" si="38"/>
        <v>0</v>
      </c>
      <c r="X88" s="220"/>
      <c r="Y88" s="209">
        <f t="shared" si="50"/>
        <v>0</v>
      </c>
      <c r="Z88" s="215">
        <f t="shared" si="51"/>
        <v>0</v>
      </c>
      <c r="AA88" s="219">
        <f t="shared" si="39"/>
        <v>0</v>
      </c>
      <c r="AB88" s="220"/>
      <c r="AC88" s="209">
        <f t="shared" si="52"/>
        <v>0</v>
      </c>
      <c r="AD88" s="215">
        <f t="shared" si="53"/>
        <v>0</v>
      </c>
      <c r="AE88" s="219">
        <f t="shared" si="40"/>
        <v>0</v>
      </c>
      <c r="AF88" s="220"/>
      <c r="AG88" s="209">
        <f t="shared" si="54"/>
        <v>0</v>
      </c>
      <c r="AH88" s="215">
        <f t="shared" si="55"/>
        <v>0</v>
      </c>
      <c r="AI88" s="219">
        <f t="shared" si="41"/>
        <v>0</v>
      </c>
      <c r="AJ88" s="220"/>
      <c r="AK88" s="209">
        <f t="shared" si="56"/>
        <v>0</v>
      </c>
      <c r="AL88" s="215">
        <f t="shared" si="57"/>
        <v>0</v>
      </c>
    </row>
    <row r="89" spans="1:38" x14ac:dyDescent="0.25">
      <c r="A89" s="217" t="s">
        <v>321</v>
      </c>
      <c r="B89" s="217" t="s">
        <v>108</v>
      </c>
      <c r="C89" s="217" t="s">
        <v>532</v>
      </c>
      <c r="D89" s="218">
        <v>1</v>
      </c>
      <c r="E89" s="185">
        <f>VLOOKUP($C89,Master_Device_DB!$C:$E,2,0)</f>
        <v>0.26</v>
      </c>
      <c r="F89" s="212">
        <f>VLOOKUP($C89,Master_Device_DB!$C:$E,3,0)</f>
        <v>7.2</v>
      </c>
      <c r="G89" s="219">
        <f t="shared" si="34"/>
        <v>0</v>
      </c>
      <c r="H89" s="220"/>
      <c r="I89" s="209">
        <f t="shared" si="42"/>
        <v>0</v>
      </c>
      <c r="J89" s="215">
        <f t="shared" si="43"/>
        <v>0</v>
      </c>
      <c r="K89" s="219">
        <f t="shared" si="35"/>
        <v>0</v>
      </c>
      <c r="L89" s="220"/>
      <c r="M89" s="209">
        <f t="shared" si="44"/>
        <v>0</v>
      </c>
      <c r="N89" s="215">
        <f t="shared" si="45"/>
        <v>0</v>
      </c>
      <c r="O89" s="221">
        <f t="shared" si="36"/>
        <v>0</v>
      </c>
      <c r="P89" s="220"/>
      <c r="Q89" s="209">
        <f t="shared" si="46"/>
        <v>0</v>
      </c>
      <c r="R89" s="215">
        <f t="shared" si="47"/>
        <v>0</v>
      </c>
      <c r="S89" s="219">
        <f t="shared" si="37"/>
        <v>0</v>
      </c>
      <c r="T89" s="220"/>
      <c r="U89" s="209">
        <f t="shared" si="48"/>
        <v>0</v>
      </c>
      <c r="V89" s="215">
        <f t="shared" si="49"/>
        <v>0</v>
      </c>
      <c r="W89" s="219">
        <f t="shared" si="38"/>
        <v>0</v>
      </c>
      <c r="X89" s="220"/>
      <c r="Y89" s="209">
        <f t="shared" si="50"/>
        <v>0</v>
      </c>
      <c r="Z89" s="215">
        <f t="shared" si="51"/>
        <v>0</v>
      </c>
      <c r="AA89" s="219">
        <f t="shared" si="39"/>
        <v>0</v>
      </c>
      <c r="AB89" s="220"/>
      <c r="AC89" s="209">
        <f t="shared" si="52"/>
        <v>0</v>
      </c>
      <c r="AD89" s="215">
        <f t="shared" si="53"/>
        <v>0</v>
      </c>
      <c r="AE89" s="219">
        <f t="shared" si="40"/>
        <v>0</v>
      </c>
      <c r="AF89" s="220"/>
      <c r="AG89" s="209">
        <f t="shared" si="54"/>
        <v>0</v>
      </c>
      <c r="AH89" s="215">
        <f t="shared" si="55"/>
        <v>0</v>
      </c>
      <c r="AI89" s="219">
        <f t="shared" si="41"/>
        <v>0</v>
      </c>
      <c r="AJ89" s="220"/>
      <c r="AK89" s="209">
        <f t="shared" si="56"/>
        <v>0</v>
      </c>
      <c r="AL89" s="215">
        <f t="shared" si="57"/>
        <v>0</v>
      </c>
    </row>
    <row r="90" spans="1:38" x14ac:dyDescent="0.25">
      <c r="A90" s="217" t="s">
        <v>321</v>
      </c>
      <c r="B90" s="217" t="s">
        <v>109</v>
      </c>
      <c r="C90" s="217" t="s">
        <v>195</v>
      </c>
      <c r="D90" s="218">
        <v>1</v>
      </c>
      <c r="E90" s="185">
        <f>VLOOKUP($C90,Master_Device_DB!$C:$E,2,0)</f>
        <v>0.26</v>
      </c>
      <c r="F90" s="212">
        <f>VLOOKUP($C90,Master_Device_DB!$C:$E,3,0)</f>
        <v>7.2</v>
      </c>
      <c r="G90" s="219">
        <f t="shared" si="34"/>
        <v>0</v>
      </c>
      <c r="H90" s="220"/>
      <c r="I90" s="209">
        <f t="shared" si="42"/>
        <v>0</v>
      </c>
      <c r="J90" s="215">
        <f t="shared" si="43"/>
        <v>0</v>
      </c>
      <c r="K90" s="219">
        <f t="shared" si="35"/>
        <v>0</v>
      </c>
      <c r="L90" s="220"/>
      <c r="M90" s="209">
        <f t="shared" si="44"/>
        <v>0</v>
      </c>
      <c r="N90" s="215">
        <f t="shared" si="45"/>
        <v>0</v>
      </c>
      <c r="O90" s="221">
        <f t="shared" si="36"/>
        <v>0</v>
      </c>
      <c r="P90" s="220"/>
      <c r="Q90" s="209">
        <f t="shared" si="46"/>
        <v>0</v>
      </c>
      <c r="R90" s="215">
        <f t="shared" si="47"/>
        <v>0</v>
      </c>
      <c r="S90" s="219">
        <f t="shared" si="37"/>
        <v>0</v>
      </c>
      <c r="T90" s="220"/>
      <c r="U90" s="209">
        <f t="shared" si="48"/>
        <v>0</v>
      </c>
      <c r="V90" s="215">
        <f t="shared" si="49"/>
        <v>0</v>
      </c>
      <c r="W90" s="219">
        <f t="shared" si="38"/>
        <v>0</v>
      </c>
      <c r="X90" s="220"/>
      <c r="Y90" s="209">
        <f t="shared" si="50"/>
        <v>0</v>
      </c>
      <c r="Z90" s="215">
        <f t="shared" si="51"/>
        <v>0</v>
      </c>
      <c r="AA90" s="219">
        <f t="shared" si="39"/>
        <v>0</v>
      </c>
      <c r="AB90" s="220"/>
      <c r="AC90" s="209">
        <f t="shared" si="52"/>
        <v>0</v>
      </c>
      <c r="AD90" s="215">
        <f t="shared" si="53"/>
        <v>0</v>
      </c>
      <c r="AE90" s="219">
        <f t="shared" si="40"/>
        <v>0</v>
      </c>
      <c r="AF90" s="220"/>
      <c r="AG90" s="209">
        <f t="shared" si="54"/>
        <v>0</v>
      </c>
      <c r="AH90" s="215">
        <f t="shared" si="55"/>
        <v>0</v>
      </c>
      <c r="AI90" s="219">
        <f t="shared" si="41"/>
        <v>0</v>
      </c>
      <c r="AJ90" s="220"/>
      <c r="AK90" s="209">
        <f t="shared" si="56"/>
        <v>0</v>
      </c>
      <c r="AL90" s="215">
        <f t="shared" si="57"/>
        <v>0</v>
      </c>
    </row>
    <row r="91" spans="1:38" x14ac:dyDescent="0.25">
      <c r="A91" s="217" t="s">
        <v>321</v>
      </c>
      <c r="B91" s="217" t="s">
        <v>110</v>
      </c>
      <c r="C91" s="217" t="s">
        <v>196</v>
      </c>
      <c r="D91" s="218">
        <v>1</v>
      </c>
      <c r="E91" s="185">
        <f>VLOOKUP($C91,Master_Device_DB!$C:$E,2,0)</f>
        <v>0.36</v>
      </c>
      <c r="F91" s="212">
        <f>VLOOKUP($C91,Master_Device_DB!$C:$E,3,0)</f>
        <v>7.2</v>
      </c>
      <c r="G91" s="219">
        <f t="shared" si="34"/>
        <v>0</v>
      </c>
      <c r="H91" s="220"/>
      <c r="I91" s="209">
        <f t="shared" si="42"/>
        <v>0</v>
      </c>
      <c r="J91" s="215">
        <f t="shared" si="43"/>
        <v>0</v>
      </c>
      <c r="K91" s="219">
        <f t="shared" si="35"/>
        <v>0</v>
      </c>
      <c r="L91" s="220"/>
      <c r="M91" s="209">
        <f t="shared" si="44"/>
        <v>0</v>
      </c>
      <c r="N91" s="215">
        <f t="shared" si="45"/>
        <v>0</v>
      </c>
      <c r="O91" s="221">
        <f t="shared" si="36"/>
        <v>0</v>
      </c>
      <c r="P91" s="220"/>
      <c r="Q91" s="209">
        <f t="shared" si="46"/>
        <v>0</v>
      </c>
      <c r="R91" s="215">
        <f t="shared" si="47"/>
        <v>0</v>
      </c>
      <c r="S91" s="219">
        <f t="shared" si="37"/>
        <v>0</v>
      </c>
      <c r="T91" s="220"/>
      <c r="U91" s="209">
        <f t="shared" si="48"/>
        <v>0</v>
      </c>
      <c r="V91" s="215">
        <f t="shared" si="49"/>
        <v>0</v>
      </c>
      <c r="W91" s="219">
        <f t="shared" si="38"/>
        <v>0</v>
      </c>
      <c r="X91" s="220"/>
      <c r="Y91" s="209">
        <f t="shared" si="50"/>
        <v>0</v>
      </c>
      <c r="Z91" s="215">
        <f t="shared" si="51"/>
        <v>0</v>
      </c>
      <c r="AA91" s="219">
        <f t="shared" si="39"/>
        <v>0</v>
      </c>
      <c r="AB91" s="220"/>
      <c r="AC91" s="209">
        <f t="shared" si="52"/>
        <v>0</v>
      </c>
      <c r="AD91" s="215">
        <f t="shared" si="53"/>
        <v>0</v>
      </c>
      <c r="AE91" s="219">
        <f t="shared" si="40"/>
        <v>0</v>
      </c>
      <c r="AF91" s="220"/>
      <c r="AG91" s="209">
        <f t="shared" si="54"/>
        <v>0</v>
      </c>
      <c r="AH91" s="215">
        <f t="shared" si="55"/>
        <v>0</v>
      </c>
      <c r="AI91" s="219">
        <f t="shared" si="41"/>
        <v>0</v>
      </c>
      <c r="AJ91" s="220"/>
      <c r="AK91" s="209">
        <f t="shared" si="56"/>
        <v>0</v>
      </c>
      <c r="AL91" s="215">
        <f t="shared" si="57"/>
        <v>0</v>
      </c>
    </row>
    <row r="92" spans="1:38" x14ac:dyDescent="0.25">
      <c r="A92" s="217" t="s">
        <v>321</v>
      </c>
      <c r="B92" s="217" t="s">
        <v>109</v>
      </c>
      <c r="C92" s="217" t="s">
        <v>197</v>
      </c>
      <c r="D92" s="218">
        <v>1</v>
      </c>
      <c r="E92" s="185">
        <f>VLOOKUP($C92,Master_Device_DB!$C:$E,2,0)</f>
        <v>0.26</v>
      </c>
      <c r="F92" s="212">
        <f>VLOOKUP($C92,Master_Device_DB!$C:$E,3,0)</f>
        <v>7.2</v>
      </c>
      <c r="G92" s="219">
        <f t="shared" si="34"/>
        <v>0</v>
      </c>
      <c r="H92" s="220"/>
      <c r="I92" s="209">
        <f t="shared" si="42"/>
        <v>0</v>
      </c>
      <c r="J92" s="215">
        <f t="shared" si="43"/>
        <v>0</v>
      </c>
      <c r="K92" s="219">
        <f t="shared" si="35"/>
        <v>0</v>
      </c>
      <c r="L92" s="220"/>
      <c r="M92" s="209">
        <f t="shared" si="44"/>
        <v>0</v>
      </c>
      <c r="N92" s="215">
        <f t="shared" si="45"/>
        <v>0</v>
      </c>
      <c r="O92" s="221">
        <f t="shared" si="36"/>
        <v>0</v>
      </c>
      <c r="P92" s="220"/>
      <c r="Q92" s="209">
        <f t="shared" si="46"/>
        <v>0</v>
      </c>
      <c r="R92" s="215">
        <f t="shared" si="47"/>
        <v>0</v>
      </c>
      <c r="S92" s="219">
        <f t="shared" si="37"/>
        <v>0</v>
      </c>
      <c r="T92" s="220"/>
      <c r="U92" s="209">
        <f t="shared" si="48"/>
        <v>0</v>
      </c>
      <c r="V92" s="215">
        <f t="shared" si="49"/>
        <v>0</v>
      </c>
      <c r="W92" s="219">
        <f t="shared" si="38"/>
        <v>0</v>
      </c>
      <c r="X92" s="220"/>
      <c r="Y92" s="209">
        <f t="shared" si="50"/>
        <v>0</v>
      </c>
      <c r="Z92" s="215">
        <f t="shared" si="51"/>
        <v>0</v>
      </c>
      <c r="AA92" s="219">
        <f t="shared" si="39"/>
        <v>0</v>
      </c>
      <c r="AB92" s="220"/>
      <c r="AC92" s="209">
        <f t="shared" si="52"/>
        <v>0</v>
      </c>
      <c r="AD92" s="215">
        <f t="shared" si="53"/>
        <v>0</v>
      </c>
      <c r="AE92" s="219">
        <f t="shared" si="40"/>
        <v>0</v>
      </c>
      <c r="AF92" s="220"/>
      <c r="AG92" s="209">
        <f t="shared" si="54"/>
        <v>0</v>
      </c>
      <c r="AH92" s="215">
        <f t="shared" si="55"/>
        <v>0</v>
      </c>
      <c r="AI92" s="219">
        <f t="shared" si="41"/>
        <v>0</v>
      </c>
      <c r="AJ92" s="220"/>
      <c r="AK92" s="209">
        <f t="shared" si="56"/>
        <v>0</v>
      </c>
      <c r="AL92" s="215">
        <f t="shared" si="57"/>
        <v>0</v>
      </c>
    </row>
    <row r="93" spans="1:38" x14ac:dyDescent="0.25">
      <c r="A93" s="217" t="s">
        <v>321</v>
      </c>
      <c r="B93" s="217" t="s">
        <v>110</v>
      </c>
      <c r="C93" s="217" t="s">
        <v>533</v>
      </c>
      <c r="D93" s="218">
        <v>1</v>
      </c>
      <c r="E93" s="185">
        <f>VLOOKUP($C93,Master_Device_DB!$C:$E,2,0)</f>
        <v>0.36</v>
      </c>
      <c r="F93" s="212">
        <f>VLOOKUP($C93,Master_Device_DB!$C:$E,3,0)</f>
        <v>7.2</v>
      </c>
      <c r="G93" s="219">
        <f t="shared" si="34"/>
        <v>0</v>
      </c>
      <c r="H93" s="220"/>
      <c r="I93" s="209">
        <f t="shared" si="42"/>
        <v>0</v>
      </c>
      <c r="J93" s="215">
        <f t="shared" si="43"/>
        <v>0</v>
      </c>
      <c r="K93" s="219">
        <f t="shared" si="35"/>
        <v>0</v>
      </c>
      <c r="L93" s="220"/>
      <c r="M93" s="209">
        <f t="shared" si="44"/>
        <v>0</v>
      </c>
      <c r="N93" s="215">
        <f t="shared" si="45"/>
        <v>0</v>
      </c>
      <c r="O93" s="221">
        <f t="shared" si="36"/>
        <v>0</v>
      </c>
      <c r="P93" s="220"/>
      <c r="Q93" s="209">
        <f t="shared" si="46"/>
        <v>0</v>
      </c>
      <c r="R93" s="215">
        <f t="shared" si="47"/>
        <v>0</v>
      </c>
      <c r="S93" s="219">
        <f t="shared" si="37"/>
        <v>0</v>
      </c>
      <c r="T93" s="220"/>
      <c r="U93" s="209">
        <f t="shared" si="48"/>
        <v>0</v>
      </c>
      <c r="V93" s="215">
        <f t="shared" si="49"/>
        <v>0</v>
      </c>
      <c r="W93" s="219">
        <f t="shared" si="38"/>
        <v>0</v>
      </c>
      <c r="X93" s="220"/>
      <c r="Y93" s="209">
        <f t="shared" si="50"/>
        <v>0</v>
      </c>
      <c r="Z93" s="215">
        <f t="shared" si="51"/>
        <v>0</v>
      </c>
      <c r="AA93" s="219">
        <f t="shared" si="39"/>
        <v>0</v>
      </c>
      <c r="AB93" s="220"/>
      <c r="AC93" s="209">
        <f t="shared" si="52"/>
        <v>0</v>
      </c>
      <c r="AD93" s="215">
        <f t="shared" si="53"/>
        <v>0</v>
      </c>
      <c r="AE93" s="219">
        <f t="shared" si="40"/>
        <v>0</v>
      </c>
      <c r="AF93" s="220"/>
      <c r="AG93" s="209">
        <f t="shared" si="54"/>
        <v>0</v>
      </c>
      <c r="AH93" s="215">
        <f t="shared" si="55"/>
        <v>0</v>
      </c>
      <c r="AI93" s="219">
        <f t="shared" si="41"/>
        <v>0</v>
      </c>
      <c r="AJ93" s="220"/>
      <c r="AK93" s="209">
        <f t="shared" si="56"/>
        <v>0</v>
      </c>
      <c r="AL93" s="215">
        <f t="shared" si="57"/>
        <v>0</v>
      </c>
    </row>
    <row r="94" spans="1:38" x14ac:dyDescent="0.25">
      <c r="A94" s="217" t="s">
        <v>321</v>
      </c>
      <c r="B94" s="217" t="s">
        <v>110</v>
      </c>
      <c r="C94" s="217" t="s">
        <v>248</v>
      </c>
      <c r="D94" s="218">
        <v>1</v>
      </c>
      <c r="E94" s="185">
        <f>VLOOKUP($C94,Master_Device_DB!$C:$E,2,0)</f>
        <v>0.36</v>
      </c>
      <c r="F94" s="212">
        <f>VLOOKUP($C94,Master_Device_DB!$C:$E,3,0)</f>
        <v>7.2</v>
      </c>
      <c r="G94" s="219">
        <f t="shared" si="34"/>
        <v>0</v>
      </c>
      <c r="H94" s="220"/>
      <c r="I94" s="209">
        <f t="shared" si="42"/>
        <v>0</v>
      </c>
      <c r="J94" s="215">
        <f t="shared" si="43"/>
        <v>0</v>
      </c>
      <c r="K94" s="219">
        <f t="shared" si="35"/>
        <v>0</v>
      </c>
      <c r="L94" s="220"/>
      <c r="M94" s="209">
        <f t="shared" si="44"/>
        <v>0</v>
      </c>
      <c r="N94" s="215">
        <f t="shared" si="45"/>
        <v>0</v>
      </c>
      <c r="O94" s="221">
        <f t="shared" si="36"/>
        <v>0</v>
      </c>
      <c r="P94" s="220"/>
      <c r="Q94" s="209">
        <f t="shared" si="46"/>
        <v>0</v>
      </c>
      <c r="R94" s="215">
        <f t="shared" si="47"/>
        <v>0</v>
      </c>
      <c r="S94" s="219">
        <f t="shared" si="37"/>
        <v>0</v>
      </c>
      <c r="T94" s="220"/>
      <c r="U94" s="209">
        <f t="shared" si="48"/>
        <v>0</v>
      </c>
      <c r="V94" s="215">
        <f t="shared" si="49"/>
        <v>0</v>
      </c>
      <c r="W94" s="219">
        <f t="shared" si="38"/>
        <v>0</v>
      </c>
      <c r="X94" s="220"/>
      <c r="Y94" s="209">
        <f t="shared" si="50"/>
        <v>0</v>
      </c>
      <c r="Z94" s="215">
        <f t="shared" si="51"/>
        <v>0</v>
      </c>
      <c r="AA94" s="219">
        <f t="shared" si="39"/>
        <v>0</v>
      </c>
      <c r="AB94" s="220"/>
      <c r="AC94" s="209">
        <f t="shared" si="52"/>
        <v>0</v>
      </c>
      <c r="AD94" s="215">
        <f t="shared" si="53"/>
        <v>0</v>
      </c>
      <c r="AE94" s="219">
        <f t="shared" si="40"/>
        <v>0</v>
      </c>
      <c r="AF94" s="220"/>
      <c r="AG94" s="209">
        <f t="shared" si="54"/>
        <v>0</v>
      </c>
      <c r="AH94" s="215">
        <f t="shared" si="55"/>
        <v>0</v>
      </c>
      <c r="AI94" s="219">
        <f t="shared" si="41"/>
        <v>0</v>
      </c>
      <c r="AJ94" s="220"/>
      <c r="AK94" s="209">
        <f t="shared" si="56"/>
        <v>0</v>
      </c>
      <c r="AL94" s="215">
        <f t="shared" si="57"/>
        <v>0</v>
      </c>
    </row>
    <row r="95" spans="1:38" x14ac:dyDescent="0.25">
      <c r="A95" s="217" t="s">
        <v>321</v>
      </c>
      <c r="B95" s="217" t="s">
        <v>111</v>
      </c>
      <c r="C95" s="217" t="s">
        <v>198</v>
      </c>
      <c r="D95" s="218">
        <v>1</v>
      </c>
      <c r="E95" s="185">
        <f>VLOOKUP($C95,Master_Device_DB!$C:$E,2,0)</f>
        <v>0.15</v>
      </c>
      <c r="F95" s="212">
        <f>VLOOKUP($C95,Master_Device_DB!$C:$E,3,0)</f>
        <v>15</v>
      </c>
      <c r="G95" s="219">
        <f t="shared" si="34"/>
        <v>0</v>
      </c>
      <c r="H95" s="220"/>
      <c r="I95" s="209">
        <f t="shared" si="42"/>
        <v>0</v>
      </c>
      <c r="J95" s="215">
        <f t="shared" si="43"/>
        <v>0</v>
      </c>
      <c r="K95" s="219">
        <f t="shared" si="35"/>
        <v>0</v>
      </c>
      <c r="L95" s="220"/>
      <c r="M95" s="209">
        <f t="shared" si="44"/>
        <v>0</v>
      </c>
      <c r="N95" s="215">
        <f t="shared" si="45"/>
        <v>0</v>
      </c>
      <c r="O95" s="221">
        <f t="shared" si="36"/>
        <v>0</v>
      </c>
      <c r="P95" s="220"/>
      <c r="Q95" s="209">
        <f t="shared" si="46"/>
        <v>0</v>
      </c>
      <c r="R95" s="215">
        <f t="shared" si="47"/>
        <v>0</v>
      </c>
      <c r="S95" s="219">
        <f t="shared" si="37"/>
        <v>0</v>
      </c>
      <c r="T95" s="220"/>
      <c r="U95" s="209">
        <f t="shared" si="48"/>
        <v>0</v>
      </c>
      <c r="V95" s="215">
        <f t="shared" si="49"/>
        <v>0</v>
      </c>
      <c r="W95" s="219">
        <f t="shared" si="38"/>
        <v>0</v>
      </c>
      <c r="X95" s="220"/>
      <c r="Y95" s="209">
        <f t="shared" si="50"/>
        <v>0</v>
      </c>
      <c r="Z95" s="215">
        <f t="shared" si="51"/>
        <v>0</v>
      </c>
      <c r="AA95" s="219">
        <f t="shared" si="39"/>
        <v>0</v>
      </c>
      <c r="AB95" s="220"/>
      <c r="AC95" s="209">
        <f t="shared" si="52"/>
        <v>0</v>
      </c>
      <c r="AD95" s="215">
        <f t="shared" si="53"/>
        <v>0</v>
      </c>
      <c r="AE95" s="219">
        <f t="shared" si="40"/>
        <v>0</v>
      </c>
      <c r="AF95" s="220"/>
      <c r="AG95" s="209">
        <f t="shared" si="54"/>
        <v>0</v>
      </c>
      <c r="AH95" s="215">
        <f t="shared" si="55"/>
        <v>0</v>
      </c>
      <c r="AI95" s="219">
        <f t="shared" si="41"/>
        <v>0</v>
      </c>
      <c r="AJ95" s="220"/>
      <c r="AK95" s="209">
        <f t="shared" si="56"/>
        <v>0</v>
      </c>
      <c r="AL95" s="215">
        <f t="shared" si="57"/>
        <v>0</v>
      </c>
    </row>
    <row r="96" spans="1:38" x14ac:dyDescent="0.25">
      <c r="A96" s="217" t="s">
        <v>321</v>
      </c>
      <c r="B96" s="217" t="s">
        <v>112</v>
      </c>
      <c r="C96" s="217" t="s">
        <v>199</v>
      </c>
      <c r="D96" s="218">
        <v>1</v>
      </c>
      <c r="E96" s="185">
        <f>VLOOKUP($C96,Master_Device_DB!$C:$E,2,0)</f>
        <v>0.15</v>
      </c>
      <c r="F96" s="212">
        <f>VLOOKUP($C96,Master_Device_DB!$C:$E,3,0)</f>
        <v>27</v>
      </c>
      <c r="G96" s="219">
        <f t="shared" si="34"/>
        <v>0</v>
      </c>
      <c r="H96" s="220"/>
      <c r="I96" s="209">
        <f t="shared" si="42"/>
        <v>0</v>
      </c>
      <c r="J96" s="215">
        <f t="shared" si="43"/>
        <v>0</v>
      </c>
      <c r="K96" s="219">
        <f t="shared" si="35"/>
        <v>0</v>
      </c>
      <c r="L96" s="220"/>
      <c r="M96" s="209">
        <f t="shared" si="44"/>
        <v>0</v>
      </c>
      <c r="N96" s="215">
        <f t="shared" si="45"/>
        <v>0</v>
      </c>
      <c r="O96" s="221">
        <f t="shared" si="36"/>
        <v>0</v>
      </c>
      <c r="P96" s="220"/>
      <c r="Q96" s="209">
        <f t="shared" si="46"/>
        <v>0</v>
      </c>
      <c r="R96" s="215">
        <f t="shared" si="47"/>
        <v>0</v>
      </c>
      <c r="S96" s="219">
        <f t="shared" si="37"/>
        <v>0</v>
      </c>
      <c r="T96" s="220"/>
      <c r="U96" s="209">
        <f t="shared" si="48"/>
        <v>0</v>
      </c>
      <c r="V96" s="215">
        <f t="shared" si="49"/>
        <v>0</v>
      </c>
      <c r="W96" s="219">
        <f t="shared" si="38"/>
        <v>0</v>
      </c>
      <c r="X96" s="220"/>
      <c r="Y96" s="209">
        <f t="shared" si="50"/>
        <v>0</v>
      </c>
      <c r="Z96" s="215">
        <f t="shared" si="51"/>
        <v>0</v>
      </c>
      <c r="AA96" s="219">
        <f t="shared" si="39"/>
        <v>0</v>
      </c>
      <c r="AB96" s="220"/>
      <c r="AC96" s="209">
        <f t="shared" si="52"/>
        <v>0</v>
      </c>
      <c r="AD96" s="215">
        <f t="shared" si="53"/>
        <v>0</v>
      </c>
      <c r="AE96" s="219">
        <f t="shared" si="40"/>
        <v>0</v>
      </c>
      <c r="AF96" s="220"/>
      <c r="AG96" s="209">
        <f t="shared" si="54"/>
        <v>0</v>
      </c>
      <c r="AH96" s="215">
        <f t="shared" si="55"/>
        <v>0</v>
      </c>
      <c r="AI96" s="219">
        <f t="shared" si="41"/>
        <v>0</v>
      </c>
      <c r="AJ96" s="220"/>
      <c r="AK96" s="209">
        <f t="shared" si="56"/>
        <v>0</v>
      </c>
      <c r="AL96" s="215">
        <f t="shared" si="57"/>
        <v>0</v>
      </c>
    </row>
    <row r="97" spans="1:38" x14ac:dyDescent="0.25">
      <c r="A97" s="217" t="s">
        <v>321</v>
      </c>
      <c r="B97" s="217" t="s">
        <v>113</v>
      </c>
      <c r="C97" s="217" t="s">
        <v>199</v>
      </c>
      <c r="D97" s="218">
        <v>1</v>
      </c>
      <c r="E97" s="185">
        <f>VLOOKUP($C97,Master_Device_DB!$C:$E,2,0)</f>
        <v>0.15</v>
      </c>
      <c r="F97" s="212">
        <f>VLOOKUP($C97,Master_Device_DB!$C:$E,3,0)</f>
        <v>27</v>
      </c>
      <c r="G97" s="219">
        <f t="shared" si="34"/>
        <v>0</v>
      </c>
      <c r="H97" s="220"/>
      <c r="I97" s="209">
        <f t="shared" si="42"/>
        <v>0</v>
      </c>
      <c r="J97" s="215">
        <f t="shared" si="43"/>
        <v>0</v>
      </c>
      <c r="K97" s="219">
        <f t="shared" si="35"/>
        <v>0</v>
      </c>
      <c r="L97" s="220"/>
      <c r="M97" s="209">
        <f t="shared" si="44"/>
        <v>0</v>
      </c>
      <c r="N97" s="215">
        <f t="shared" si="45"/>
        <v>0</v>
      </c>
      <c r="O97" s="221">
        <f t="shared" si="36"/>
        <v>0</v>
      </c>
      <c r="P97" s="220"/>
      <c r="Q97" s="209">
        <f t="shared" si="46"/>
        <v>0</v>
      </c>
      <c r="R97" s="215">
        <f t="shared" si="47"/>
        <v>0</v>
      </c>
      <c r="S97" s="219">
        <f t="shared" si="37"/>
        <v>0</v>
      </c>
      <c r="T97" s="220"/>
      <c r="U97" s="209">
        <f t="shared" si="48"/>
        <v>0</v>
      </c>
      <c r="V97" s="215">
        <f t="shared" si="49"/>
        <v>0</v>
      </c>
      <c r="W97" s="219">
        <f t="shared" si="38"/>
        <v>0</v>
      </c>
      <c r="X97" s="220"/>
      <c r="Y97" s="209">
        <f t="shared" si="50"/>
        <v>0</v>
      </c>
      <c r="Z97" s="215">
        <f t="shared" si="51"/>
        <v>0</v>
      </c>
      <c r="AA97" s="219">
        <f t="shared" si="39"/>
        <v>0</v>
      </c>
      <c r="AB97" s="220"/>
      <c r="AC97" s="209">
        <f t="shared" si="52"/>
        <v>0</v>
      </c>
      <c r="AD97" s="215">
        <f t="shared" si="53"/>
        <v>0</v>
      </c>
      <c r="AE97" s="219">
        <f t="shared" si="40"/>
        <v>0</v>
      </c>
      <c r="AF97" s="220"/>
      <c r="AG97" s="209">
        <f t="shared" si="54"/>
        <v>0</v>
      </c>
      <c r="AH97" s="215">
        <f t="shared" si="55"/>
        <v>0</v>
      </c>
      <c r="AI97" s="219">
        <f t="shared" si="41"/>
        <v>0</v>
      </c>
      <c r="AJ97" s="220"/>
      <c r="AK97" s="209">
        <f t="shared" si="56"/>
        <v>0</v>
      </c>
      <c r="AL97" s="215">
        <f t="shared" si="57"/>
        <v>0</v>
      </c>
    </row>
    <row r="98" spans="1:38" x14ac:dyDescent="0.25">
      <c r="A98" s="217" t="s">
        <v>321</v>
      </c>
      <c r="B98" s="217" t="s">
        <v>114</v>
      </c>
      <c r="C98" s="217" t="s">
        <v>199</v>
      </c>
      <c r="D98" s="218">
        <v>1</v>
      </c>
      <c r="E98" s="185">
        <f>VLOOKUP($C98,Master_Device_DB!$C:$E,2,0)</f>
        <v>0.15</v>
      </c>
      <c r="F98" s="212">
        <f>VLOOKUP($C98,Master_Device_DB!$C:$E,3,0)</f>
        <v>27</v>
      </c>
      <c r="G98" s="219">
        <f t="shared" si="34"/>
        <v>0</v>
      </c>
      <c r="H98" s="220"/>
      <c r="I98" s="209">
        <f t="shared" si="42"/>
        <v>0</v>
      </c>
      <c r="J98" s="215">
        <f t="shared" si="43"/>
        <v>0</v>
      </c>
      <c r="K98" s="219">
        <f t="shared" si="35"/>
        <v>0</v>
      </c>
      <c r="L98" s="220"/>
      <c r="M98" s="209">
        <f t="shared" si="44"/>
        <v>0</v>
      </c>
      <c r="N98" s="215">
        <f t="shared" si="45"/>
        <v>0</v>
      </c>
      <c r="O98" s="221">
        <f t="shared" si="36"/>
        <v>0</v>
      </c>
      <c r="P98" s="220"/>
      <c r="Q98" s="209">
        <f t="shared" si="46"/>
        <v>0</v>
      </c>
      <c r="R98" s="215">
        <f t="shared" si="47"/>
        <v>0</v>
      </c>
      <c r="S98" s="219">
        <f t="shared" si="37"/>
        <v>0</v>
      </c>
      <c r="T98" s="220"/>
      <c r="U98" s="209">
        <f t="shared" si="48"/>
        <v>0</v>
      </c>
      <c r="V98" s="215">
        <f t="shared" si="49"/>
        <v>0</v>
      </c>
      <c r="W98" s="219">
        <f t="shared" si="38"/>
        <v>0</v>
      </c>
      <c r="X98" s="220"/>
      <c r="Y98" s="209">
        <f t="shared" si="50"/>
        <v>0</v>
      </c>
      <c r="Z98" s="215">
        <f t="shared" si="51"/>
        <v>0</v>
      </c>
      <c r="AA98" s="219">
        <f t="shared" si="39"/>
        <v>0</v>
      </c>
      <c r="AB98" s="220"/>
      <c r="AC98" s="209">
        <f t="shared" si="52"/>
        <v>0</v>
      </c>
      <c r="AD98" s="215">
        <f t="shared" si="53"/>
        <v>0</v>
      </c>
      <c r="AE98" s="219">
        <f t="shared" si="40"/>
        <v>0</v>
      </c>
      <c r="AF98" s="220"/>
      <c r="AG98" s="209">
        <f t="shared" si="54"/>
        <v>0</v>
      </c>
      <c r="AH98" s="215">
        <f t="shared" si="55"/>
        <v>0</v>
      </c>
      <c r="AI98" s="219">
        <f t="shared" si="41"/>
        <v>0</v>
      </c>
      <c r="AJ98" s="220"/>
      <c r="AK98" s="209">
        <f t="shared" si="56"/>
        <v>0</v>
      </c>
      <c r="AL98" s="215">
        <f t="shared" si="57"/>
        <v>0</v>
      </c>
    </row>
    <row r="99" spans="1:38" x14ac:dyDescent="0.25">
      <c r="A99" s="217" t="s">
        <v>321</v>
      </c>
      <c r="B99" s="217" t="s">
        <v>112</v>
      </c>
      <c r="C99" s="217" t="s">
        <v>200</v>
      </c>
      <c r="D99" s="218">
        <v>1</v>
      </c>
      <c r="E99" s="185">
        <f>VLOOKUP($C99,Master_Device_DB!$C:$E,2,0)</f>
        <v>0.15</v>
      </c>
      <c r="F99" s="212">
        <f>VLOOKUP($C99,Master_Device_DB!$C:$E,3,0)</f>
        <v>18.5</v>
      </c>
      <c r="G99" s="219">
        <f t="shared" si="34"/>
        <v>0</v>
      </c>
      <c r="H99" s="220"/>
      <c r="I99" s="209">
        <f t="shared" si="42"/>
        <v>0</v>
      </c>
      <c r="J99" s="215">
        <f t="shared" si="43"/>
        <v>0</v>
      </c>
      <c r="K99" s="219">
        <f t="shared" si="35"/>
        <v>0</v>
      </c>
      <c r="L99" s="220"/>
      <c r="M99" s="209">
        <f t="shared" si="44"/>
        <v>0</v>
      </c>
      <c r="N99" s="215">
        <f t="shared" si="45"/>
        <v>0</v>
      </c>
      <c r="O99" s="221">
        <f t="shared" si="36"/>
        <v>0</v>
      </c>
      <c r="P99" s="220"/>
      <c r="Q99" s="209">
        <f t="shared" si="46"/>
        <v>0</v>
      </c>
      <c r="R99" s="215">
        <f t="shared" si="47"/>
        <v>0</v>
      </c>
      <c r="S99" s="219">
        <f t="shared" si="37"/>
        <v>0</v>
      </c>
      <c r="T99" s="220"/>
      <c r="U99" s="209">
        <f t="shared" si="48"/>
        <v>0</v>
      </c>
      <c r="V99" s="215">
        <f t="shared" si="49"/>
        <v>0</v>
      </c>
      <c r="W99" s="219">
        <f t="shared" si="38"/>
        <v>0</v>
      </c>
      <c r="X99" s="220"/>
      <c r="Y99" s="209">
        <f t="shared" si="50"/>
        <v>0</v>
      </c>
      <c r="Z99" s="215">
        <f t="shared" si="51"/>
        <v>0</v>
      </c>
      <c r="AA99" s="219">
        <f t="shared" si="39"/>
        <v>0</v>
      </c>
      <c r="AB99" s="220"/>
      <c r="AC99" s="209">
        <f t="shared" si="52"/>
        <v>0</v>
      </c>
      <c r="AD99" s="215">
        <f t="shared" si="53"/>
        <v>0</v>
      </c>
      <c r="AE99" s="219">
        <f t="shared" si="40"/>
        <v>0</v>
      </c>
      <c r="AF99" s="220"/>
      <c r="AG99" s="209">
        <f t="shared" si="54"/>
        <v>0</v>
      </c>
      <c r="AH99" s="215">
        <f t="shared" si="55"/>
        <v>0</v>
      </c>
      <c r="AI99" s="219">
        <f t="shared" si="41"/>
        <v>0</v>
      </c>
      <c r="AJ99" s="220"/>
      <c r="AK99" s="209">
        <f t="shared" si="56"/>
        <v>0</v>
      </c>
      <c r="AL99" s="215">
        <f t="shared" si="57"/>
        <v>0</v>
      </c>
    </row>
    <row r="100" spans="1:38" x14ac:dyDescent="0.25">
      <c r="A100" s="217" t="s">
        <v>321</v>
      </c>
      <c r="B100" s="217" t="s">
        <v>113</v>
      </c>
      <c r="C100" s="217" t="s">
        <v>200</v>
      </c>
      <c r="D100" s="218">
        <v>1</v>
      </c>
      <c r="E100" s="185">
        <f>VLOOKUP($C100,Master_Device_DB!$C:$E,2,0)</f>
        <v>0.15</v>
      </c>
      <c r="F100" s="212">
        <f>VLOOKUP($C100,Master_Device_DB!$C:$E,3,0)</f>
        <v>18.5</v>
      </c>
      <c r="G100" s="219">
        <f t="shared" si="34"/>
        <v>0</v>
      </c>
      <c r="H100" s="220"/>
      <c r="I100" s="209">
        <f t="shared" si="42"/>
        <v>0</v>
      </c>
      <c r="J100" s="215">
        <f t="shared" si="43"/>
        <v>0</v>
      </c>
      <c r="K100" s="219">
        <f t="shared" si="35"/>
        <v>0</v>
      </c>
      <c r="L100" s="220"/>
      <c r="M100" s="209">
        <f t="shared" si="44"/>
        <v>0</v>
      </c>
      <c r="N100" s="215">
        <f t="shared" si="45"/>
        <v>0</v>
      </c>
      <c r="O100" s="221">
        <f t="shared" si="36"/>
        <v>0</v>
      </c>
      <c r="P100" s="220"/>
      <c r="Q100" s="209">
        <f t="shared" si="46"/>
        <v>0</v>
      </c>
      <c r="R100" s="215">
        <f t="shared" si="47"/>
        <v>0</v>
      </c>
      <c r="S100" s="219">
        <f t="shared" si="37"/>
        <v>0</v>
      </c>
      <c r="T100" s="220"/>
      <c r="U100" s="209">
        <f t="shared" si="48"/>
        <v>0</v>
      </c>
      <c r="V100" s="215">
        <f t="shared" si="49"/>
        <v>0</v>
      </c>
      <c r="W100" s="219">
        <f t="shared" si="38"/>
        <v>0</v>
      </c>
      <c r="X100" s="220"/>
      <c r="Y100" s="209">
        <f t="shared" si="50"/>
        <v>0</v>
      </c>
      <c r="Z100" s="215">
        <f t="shared" si="51"/>
        <v>0</v>
      </c>
      <c r="AA100" s="219">
        <f t="shared" si="39"/>
        <v>0</v>
      </c>
      <c r="AB100" s="220"/>
      <c r="AC100" s="209">
        <f t="shared" si="52"/>
        <v>0</v>
      </c>
      <c r="AD100" s="215">
        <f t="shared" si="53"/>
        <v>0</v>
      </c>
      <c r="AE100" s="219">
        <f t="shared" si="40"/>
        <v>0</v>
      </c>
      <c r="AF100" s="220"/>
      <c r="AG100" s="209">
        <f t="shared" si="54"/>
        <v>0</v>
      </c>
      <c r="AH100" s="215">
        <f t="shared" si="55"/>
        <v>0</v>
      </c>
      <c r="AI100" s="219">
        <f t="shared" si="41"/>
        <v>0</v>
      </c>
      <c r="AJ100" s="220"/>
      <c r="AK100" s="209">
        <f t="shared" si="56"/>
        <v>0</v>
      </c>
      <c r="AL100" s="215">
        <f t="shared" si="57"/>
        <v>0</v>
      </c>
    </row>
    <row r="101" spans="1:38" x14ac:dyDescent="0.25">
      <c r="A101" s="217" t="s">
        <v>321</v>
      </c>
      <c r="B101" s="217" t="s">
        <v>114</v>
      </c>
      <c r="C101" s="217" t="s">
        <v>200</v>
      </c>
      <c r="D101" s="218">
        <v>1</v>
      </c>
      <c r="E101" s="185">
        <f>VLOOKUP($C101,Master_Device_DB!$C:$E,2,0)</f>
        <v>0.15</v>
      </c>
      <c r="F101" s="212">
        <f>VLOOKUP($C101,Master_Device_DB!$C:$E,3,0)</f>
        <v>18.5</v>
      </c>
      <c r="G101" s="219">
        <f t="shared" si="34"/>
        <v>0</v>
      </c>
      <c r="H101" s="220"/>
      <c r="I101" s="209">
        <f t="shared" si="42"/>
        <v>0</v>
      </c>
      <c r="J101" s="215">
        <f t="shared" si="43"/>
        <v>0</v>
      </c>
      <c r="K101" s="219">
        <f t="shared" si="35"/>
        <v>0</v>
      </c>
      <c r="L101" s="220"/>
      <c r="M101" s="209">
        <f t="shared" si="44"/>
        <v>0</v>
      </c>
      <c r="N101" s="215">
        <f t="shared" si="45"/>
        <v>0</v>
      </c>
      <c r="O101" s="221">
        <f t="shared" si="36"/>
        <v>0</v>
      </c>
      <c r="P101" s="220"/>
      <c r="Q101" s="209">
        <f t="shared" si="46"/>
        <v>0</v>
      </c>
      <c r="R101" s="215">
        <f t="shared" si="47"/>
        <v>0</v>
      </c>
      <c r="S101" s="219">
        <f t="shared" si="37"/>
        <v>0</v>
      </c>
      <c r="T101" s="220"/>
      <c r="U101" s="209">
        <f t="shared" si="48"/>
        <v>0</v>
      </c>
      <c r="V101" s="215">
        <f t="shared" si="49"/>
        <v>0</v>
      </c>
      <c r="W101" s="219">
        <f t="shared" si="38"/>
        <v>0</v>
      </c>
      <c r="X101" s="220"/>
      <c r="Y101" s="209">
        <f t="shared" si="50"/>
        <v>0</v>
      </c>
      <c r="Z101" s="215">
        <f t="shared" si="51"/>
        <v>0</v>
      </c>
      <c r="AA101" s="219">
        <f t="shared" si="39"/>
        <v>0</v>
      </c>
      <c r="AB101" s="220"/>
      <c r="AC101" s="209">
        <f t="shared" si="52"/>
        <v>0</v>
      </c>
      <c r="AD101" s="215">
        <f t="shared" si="53"/>
        <v>0</v>
      </c>
      <c r="AE101" s="219">
        <f t="shared" si="40"/>
        <v>0</v>
      </c>
      <c r="AF101" s="220"/>
      <c r="AG101" s="209">
        <f t="shared" si="54"/>
        <v>0</v>
      </c>
      <c r="AH101" s="215">
        <f t="shared" si="55"/>
        <v>0</v>
      </c>
      <c r="AI101" s="219">
        <f t="shared" si="41"/>
        <v>0</v>
      </c>
      <c r="AJ101" s="220"/>
      <c r="AK101" s="209">
        <f t="shared" si="56"/>
        <v>0</v>
      </c>
      <c r="AL101" s="215">
        <f t="shared" si="57"/>
        <v>0</v>
      </c>
    </row>
    <row r="102" spans="1:38" x14ac:dyDescent="0.25">
      <c r="A102" s="217" t="s">
        <v>321</v>
      </c>
      <c r="B102" s="217" t="s">
        <v>115</v>
      </c>
      <c r="C102" s="217" t="s">
        <v>201</v>
      </c>
      <c r="D102" s="218">
        <v>1</v>
      </c>
      <c r="E102" s="185">
        <f>VLOOKUP($C102,Master_Device_DB!$C:$E,2,0)</f>
        <v>0.45</v>
      </c>
      <c r="F102" s="212">
        <f>VLOOKUP($C102,Master_Device_DB!$C:$E,3,0)</f>
        <v>4.9000000000000004</v>
      </c>
      <c r="G102" s="219">
        <f t="shared" si="34"/>
        <v>0</v>
      </c>
      <c r="H102" s="220"/>
      <c r="I102" s="209">
        <f t="shared" si="42"/>
        <v>0</v>
      </c>
      <c r="J102" s="215">
        <f t="shared" si="43"/>
        <v>0</v>
      </c>
      <c r="K102" s="219">
        <f t="shared" ref="K102:K133" si="58">$D102*L102</f>
        <v>0</v>
      </c>
      <c r="L102" s="220"/>
      <c r="M102" s="209">
        <f t="shared" si="44"/>
        <v>0</v>
      </c>
      <c r="N102" s="215">
        <f t="shared" si="45"/>
        <v>0</v>
      </c>
      <c r="O102" s="221">
        <f t="shared" ref="O102:O133" si="59">$D102*P102</f>
        <v>0</v>
      </c>
      <c r="P102" s="220"/>
      <c r="Q102" s="209">
        <f t="shared" si="46"/>
        <v>0</v>
      </c>
      <c r="R102" s="215">
        <f t="shared" si="47"/>
        <v>0</v>
      </c>
      <c r="S102" s="219">
        <f t="shared" ref="S102:S133" si="60">$D102*T102</f>
        <v>0</v>
      </c>
      <c r="T102" s="220"/>
      <c r="U102" s="209">
        <f t="shared" si="48"/>
        <v>0</v>
      </c>
      <c r="V102" s="215">
        <f t="shared" si="49"/>
        <v>0</v>
      </c>
      <c r="W102" s="219">
        <f t="shared" ref="W102:W133" si="61">$D102*X102</f>
        <v>0</v>
      </c>
      <c r="X102" s="220"/>
      <c r="Y102" s="209">
        <f t="shared" si="50"/>
        <v>0</v>
      </c>
      <c r="Z102" s="215">
        <f t="shared" si="51"/>
        <v>0</v>
      </c>
      <c r="AA102" s="219">
        <f t="shared" ref="AA102:AA133" si="62">$D102*AB102</f>
        <v>0</v>
      </c>
      <c r="AB102" s="220"/>
      <c r="AC102" s="209">
        <f t="shared" si="52"/>
        <v>0</v>
      </c>
      <c r="AD102" s="215">
        <f t="shared" si="53"/>
        <v>0</v>
      </c>
      <c r="AE102" s="219">
        <f t="shared" ref="AE102:AE133" si="63">$D102*AF102</f>
        <v>0</v>
      </c>
      <c r="AF102" s="220"/>
      <c r="AG102" s="209">
        <f t="shared" si="54"/>
        <v>0</v>
      </c>
      <c r="AH102" s="215">
        <f t="shared" si="55"/>
        <v>0</v>
      </c>
      <c r="AI102" s="219">
        <f t="shared" ref="AI102:AI133" si="64">$D102*AJ102</f>
        <v>0</v>
      </c>
      <c r="AJ102" s="220"/>
      <c r="AK102" s="209">
        <f t="shared" si="56"/>
        <v>0</v>
      </c>
      <c r="AL102" s="215">
        <f t="shared" si="57"/>
        <v>0</v>
      </c>
    </row>
    <row r="103" spans="1:38" x14ac:dyDescent="0.25">
      <c r="A103" s="217" t="s">
        <v>321</v>
      </c>
      <c r="B103" s="217" t="s">
        <v>116</v>
      </c>
      <c r="C103" s="217" t="s">
        <v>201</v>
      </c>
      <c r="D103" s="218">
        <v>1</v>
      </c>
      <c r="E103" s="185">
        <f>VLOOKUP($C103,Master_Device_DB!$C:$E,2,0)</f>
        <v>0.45</v>
      </c>
      <c r="F103" s="212">
        <f>VLOOKUP($C103,Master_Device_DB!$C:$E,3,0)</f>
        <v>4.9000000000000004</v>
      </c>
      <c r="G103" s="219">
        <f t="shared" si="34"/>
        <v>0</v>
      </c>
      <c r="H103" s="220"/>
      <c r="I103" s="209">
        <f t="shared" si="42"/>
        <v>0</v>
      </c>
      <c r="J103" s="215">
        <f t="shared" si="43"/>
        <v>0</v>
      </c>
      <c r="K103" s="219">
        <f t="shared" si="58"/>
        <v>0</v>
      </c>
      <c r="L103" s="220"/>
      <c r="M103" s="209">
        <f t="shared" si="44"/>
        <v>0</v>
      </c>
      <c r="N103" s="215">
        <f t="shared" si="45"/>
        <v>0</v>
      </c>
      <c r="O103" s="221">
        <f t="shared" si="59"/>
        <v>0</v>
      </c>
      <c r="P103" s="220"/>
      <c r="Q103" s="209">
        <f t="shared" si="46"/>
        <v>0</v>
      </c>
      <c r="R103" s="215">
        <f t="shared" si="47"/>
        <v>0</v>
      </c>
      <c r="S103" s="219">
        <f t="shared" si="60"/>
        <v>0</v>
      </c>
      <c r="T103" s="220"/>
      <c r="U103" s="209">
        <f t="shared" si="48"/>
        <v>0</v>
      </c>
      <c r="V103" s="215">
        <f t="shared" si="49"/>
        <v>0</v>
      </c>
      <c r="W103" s="219">
        <f t="shared" si="61"/>
        <v>0</v>
      </c>
      <c r="X103" s="220"/>
      <c r="Y103" s="209">
        <f t="shared" si="50"/>
        <v>0</v>
      </c>
      <c r="Z103" s="215">
        <f t="shared" si="51"/>
        <v>0</v>
      </c>
      <c r="AA103" s="219">
        <f t="shared" si="62"/>
        <v>0</v>
      </c>
      <c r="AB103" s="220"/>
      <c r="AC103" s="209">
        <f t="shared" si="52"/>
        <v>0</v>
      </c>
      <c r="AD103" s="215">
        <f t="shared" si="53"/>
        <v>0</v>
      </c>
      <c r="AE103" s="219">
        <f t="shared" si="63"/>
        <v>0</v>
      </c>
      <c r="AF103" s="220"/>
      <c r="AG103" s="209">
        <f t="shared" si="54"/>
        <v>0</v>
      </c>
      <c r="AH103" s="215">
        <f t="shared" si="55"/>
        <v>0</v>
      </c>
      <c r="AI103" s="219">
        <f t="shared" si="64"/>
        <v>0</v>
      </c>
      <c r="AJ103" s="220"/>
      <c r="AK103" s="209">
        <f t="shared" si="56"/>
        <v>0</v>
      </c>
      <c r="AL103" s="215">
        <f t="shared" si="57"/>
        <v>0</v>
      </c>
    </row>
    <row r="104" spans="1:38" x14ac:dyDescent="0.25">
      <c r="A104" s="217" t="s">
        <v>321</v>
      </c>
      <c r="B104" s="217" t="s">
        <v>117</v>
      </c>
      <c r="C104" s="217" t="s">
        <v>201</v>
      </c>
      <c r="D104" s="218">
        <v>1</v>
      </c>
      <c r="E104" s="185">
        <f>VLOOKUP($C104,Master_Device_DB!$C:$E,2,0)</f>
        <v>0.45</v>
      </c>
      <c r="F104" s="212">
        <f>VLOOKUP($C104,Master_Device_DB!$C:$E,3,0)</f>
        <v>4.9000000000000004</v>
      </c>
      <c r="G104" s="219">
        <f t="shared" si="34"/>
        <v>0</v>
      </c>
      <c r="H104" s="220"/>
      <c r="I104" s="209">
        <f t="shared" si="42"/>
        <v>0</v>
      </c>
      <c r="J104" s="215">
        <f t="shared" si="43"/>
        <v>0</v>
      </c>
      <c r="K104" s="219">
        <f t="shared" si="58"/>
        <v>0</v>
      </c>
      <c r="L104" s="220"/>
      <c r="M104" s="209">
        <f t="shared" si="44"/>
        <v>0</v>
      </c>
      <c r="N104" s="215">
        <f t="shared" si="45"/>
        <v>0</v>
      </c>
      <c r="O104" s="221">
        <f t="shared" si="59"/>
        <v>0</v>
      </c>
      <c r="P104" s="220"/>
      <c r="Q104" s="209">
        <f t="shared" si="46"/>
        <v>0</v>
      </c>
      <c r="R104" s="215">
        <f t="shared" si="47"/>
        <v>0</v>
      </c>
      <c r="S104" s="219">
        <f t="shared" si="60"/>
        <v>0</v>
      </c>
      <c r="T104" s="220"/>
      <c r="U104" s="209">
        <f t="shared" si="48"/>
        <v>0</v>
      </c>
      <c r="V104" s="215">
        <f t="shared" si="49"/>
        <v>0</v>
      </c>
      <c r="W104" s="219">
        <f t="shared" si="61"/>
        <v>0</v>
      </c>
      <c r="X104" s="220"/>
      <c r="Y104" s="209">
        <f t="shared" si="50"/>
        <v>0</v>
      </c>
      <c r="Z104" s="215">
        <f t="shared" si="51"/>
        <v>0</v>
      </c>
      <c r="AA104" s="219">
        <f t="shared" si="62"/>
        <v>0</v>
      </c>
      <c r="AB104" s="220"/>
      <c r="AC104" s="209">
        <f t="shared" si="52"/>
        <v>0</v>
      </c>
      <c r="AD104" s="215">
        <f t="shared" si="53"/>
        <v>0</v>
      </c>
      <c r="AE104" s="219">
        <f t="shared" si="63"/>
        <v>0</v>
      </c>
      <c r="AF104" s="220"/>
      <c r="AG104" s="209">
        <f t="shared" si="54"/>
        <v>0</v>
      </c>
      <c r="AH104" s="215">
        <f t="shared" si="55"/>
        <v>0</v>
      </c>
      <c r="AI104" s="219">
        <f t="shared" si="64"/>
        <v>0</v>
      </c>
      <c r="AJ104" s="220"/>
      <c r="AK104" s="209">
        <f t="shared" si="56"/>
        <v>0</v>
      </c>
      <c r="AL104" s="215">
        <f t="shared" si="57"/>
        <v>0</v>
      </c>
    </row>
    <row r="105" spans="1:38" x14ac:dyDescent="0.25">
      <c r="A105" s="217" t="s">
        <v>321</v>
      </c>
      <c r="B105" s="217" t="s">
        <v>118</v>
      </c>
      <c r="C105" s="217" t="s">
        <v>202</v>
      </c>
      <c r="D105" s="218">
        <v>1</v>
      </c>
      <c r="E105" s="185">
        <f>VLOOKUP($C105,Master_Device_DB!$C:$E,2,0)</f>
        <v>0.45</v>
      </c>
      <c r="F105" s="212">
        <f>VLOOKUP($C105,Master_Device_DB!$C:$E,3,0)</f>
        <v>4.9000000000000004</v>
      </c>
      <c r="G105" s="219">
        <f t="shared" si="34"/>
        <v>0</v>
      </c>
      <c r="H105" s="220"/>
      <c r="I105" s="209">
        <f t="shared" si="42"/>
        <v>0</v>
      </c>
      <c r="J105" s="215">
        <f t="shared" si="43"/>
        <v>0</v>
      </c>
      <c r="K105" s="219">
        <f t="shared" si="58"/>
        <v>0</v>
      </c>
      <c r="L105" s="220"/>
      <c r="M105" s="209">
        <f t="shared" si="44"/>
        <v>0</v>
      </c>
      <c r="N105" s="215">
        <f t="shared" si="45"/>
        <v>0</v>
      </c>
      <c r="O105" s="221">
        <f t="shared" si="59"/>
        <v>0</v>
      </c>
      <c r="P105" s="220"/>
      <c r="Q105" s="209">
        <f t="shared" si="46"/>
        <v>0</v>
      </c>
      <c r="R105" s="215">
        <f t="shared" si="47"/>
        <v>0</v>
      </c>
      <c r="S105" s="219">
        <f t="shared" si="60"/>
        <v>0</v>
      </c>
      <c r="T105" s="220"/>
      <c r="U105" s="209">
        <f t="shared" si="48"/>
        <v>0</v>
      </c>
      <c r="V105" s="215">
        <f t="shared" si="49"/>
        <v>0</v>
      </c>
      <c r="W105" s="219">
        <f t="shared" si="61"/>
        <v>0</v>
      </c>
      <c r="X105" s="220"/>
      <c r="Y105" s="209">
        <f t="shared" si="50"/>
        <v>0</v>
      </c>
      <c r="Z105" s="215">
        <f t="shared" si="51"/>
        <v>0</v>
      </c>
      <c r="AA105" s="219">
        <f t="shared" si="62"/>
        <v>0</v>
      </c>
      <c r="AB105" s="220"/>
      <c r="AC105" s="209">
        <f t="shared" si="52"/>
        <v>0</v>
      </c>
      <c r="AD105" s="215">
        <f t="shared" si="53"/>
        <v>0</v>
      </c>
      <c r="AE105" s="219">
        <f t="shared" si="63"/>
        <v>0</v>
      </c>
      <c r="AF105" s="220"/>
      <c r="AG105" s="209">
        <f t="shared" si="54"/>
        <v>0</v>
      </c>
      <c r="AH105" s="215">
        <f t="shared" si="55"/>
        <v>0</v>
      </c>
      <c r="AI105" s="219">
        <f t="shared" si="64"/>
        <v>0</v>
      </c>
      <c r="AJ105" s="220"/>
      <c r="AK105" s="209">
        <f t="shared" si="56"/>
        <v>0</v>
      </c>
      <c r="AL105" s="215">
        <f t="shared" si="57"/>
        <v>0</v>
      </c>
    </row>
    <row r="106" spans="1:38" x14ac:dyDescent="0.25">
      <c r="A106" s="217" t="s">
        <v>321</v>
      </c>
      <c r="B106" s="217" t="s">
        <v>119</v>
      </c>
      <c r="C106" s="217" t="s">
        <v>202</v>
      </c>
      <c r="D106" s="218">
        <v>1</v>
      </c>
      <c r="E106" s="185">
        <f>VLOOKUP($C106,Master_Device_DB!$C:$E,2,0)</f>
        <v>0.45</v>
      </c>
      <c r="F106" s="212">
        <f>VLOOKUP($C106,Master_Device_DB!$C:$E,3,0)</f>
        <v>4.9000000000000004</v>
      </c>
      <c r="G106" s="219">
        <f t="shared" si="34"/>
        <v>0</v>
      </c>
      <c r="H106" s="220"/>
      <c r="I106" s="209">
        <f t="shared" si="42"/>
        <v>0</v>
      </c>
      <c r="J106" s="215">
        <f t="shared" si="43"/>
        <v>0</v>
      </c>
      <c r="K106" s="219">
        <f t="shared" si="58"/>
        <v>0</v>
      </c>
      <c r="L106" s="220"/>
      <c r="M106" s="209">
        <f t="shared" si="44"/>
        <v>0</v>
      </c>
      <c r="N106" s="215">
        <f t="shared" si="45"/>
        <v>0</v>
      </c>
      <c r="O106" s="221">
        <f t="shared" si="59"/>
        <v>0</v>
      </c>
      <c r="P106" s="220"/>
      <c r="Q106" s="209">
        <f t="shared" si="46"/>
        <v>0</v>
      </c>
      <c r="R106" s="215">
        <f t="shared" si="47"/>
        <v>0</v>
      </c>
      <c r="S106" s="219">
        <f t="shared" si="60"/>
        <v>0</v>
      </c>
      <c r="T106" s="220"/>
      <c r="U106" s="209">
        <f t="shared" si="48"/>
        <v>0</v>
      </c>
      <c r="V106" s="215">
        <f t="shared" si="49"/>
        <v>0</v>
      </c>
      <c r="W106" s="219">
        <f t="shared" si="61"/>
        <v>0</v>
      </c>
      <c r="X106" s="220"/>
      <c r="Y106" s="209">
        <f t="shared" si="50"/>
        <v>0</v>
      </c>
      <c r="Z106" s="215">
        <f t="shared" si="51"/>
        <v>0</v>
      </c>
      <c r="AA106" s="219">
        <f t="shared" si="62"/>
        <v>0</v>
      </c>
      <c r="AB106" s="220"/>
      <c r="AC106" s="209">
        <f t="shared" si="52"/>
        <v>0</v>
      </c>
      <c r="AD106" s="215">
        <f t="shared" si="53"/>
        <v>0</v>
      </c>
      <c r="AE106" s="219">
        <f t="shared" si="63"/>
        <v>0</v>
      </c>
      <c r="AF106" s="220"/>
      <c r="AG106" s="209">
        <f t="shared" si="54"/>
        <v>0</v>
      </c>
      <c r="AH106" s="215">
        <f t="shared" si="55"/>
        <v>0</v>
      </c>
      <c r="AI106" s="219">
        <f t="shared" si="64"/>
        <v>0</v>
      </c>
      <c r="AJ106" s="220"/>
      <c r="AK106" s="209">
        <f t="shared" si="56"/>
        <v>0</v>
      </c>
      <c r="AL106" s="215">
        <f t="shared" si="57"/>
        <v>0</v>
      </c>
    </row>
    <row r="107" spans="1:38" x14ac:dyDescent="0.25">
      <c r="A107" s="217" t="s">
        <v>321</v>
      </c>
      <c r="B107" s="217" t="s">
        <v>120</v>
      </c>
      <c r="C107" s="217" t="s">
        <v>202</v>
      </c>
      <c r="D107" s="218">
        <v>1</v>
      </c>
      <c r="E107" s="185">
        <f>VLOOKUP($C107,Master_Device_DB!$C:$E,2,0)</f>
        <v>0.45</v>
      </c>
      <c r="F107" s="212">
        <f>VLOOKUP($C107,Master_Device_DB!$C:$E,3,0)</f>
        <v>4.9000000000000004</v>
      </c>
      <c r="G107" s="219">
        <f t="shared" si="34"/>
        <v>0</v>
      </c>
      <c r="H107" s="220"/>
      <c r="I107" s="209">
        <f t="shared" si="42"/>
        <v>0</v>
      </c>
      <c r="J107" s="215">
        <f t="shared" si="43"/>
        <v>0</v>
      </c>
      <c r="K107" s="219">
        <f t="shared" si="58"/>
        <v>0</v>
      </c>
      <c r="L107" s="220"/>
      <c r="M107" s="209">
        <f t="shared" si="44"/>
        <v>0</v>
      </c>
      <c r="N107" s="215">
        <f t="shared" si="45"/>
        <v>0</v>
      </c>
      <c r="O107" s="221">
        <f t="shared" si="59"/>
        <v>0</v>
      </c>
      <c r="P107" s="220"/>
      <c r="Q107" s="209">
        <f t="shared" si="46"/>
        <v>0</v>
      </c>
      <c r="R107" s="215">
        <f t="shared" si="47"/>
        <v>0</v>
      </c>
      <c r="S107" s="219">
        <f t="shared" si="60"/>
        <v>0</v>
      </c>
      <c r="T107" s="220"/>
      <c r="U107" s="209">
        <f t="shared" si="48"/>
        <v>0</v>
      </c>
      <c r="V107" s="215">
        <f t="shared" si="49"/>
        <v>0</v>
      </c>
      <c r="W107" s="219">
        <f t="shared" si="61"/>
        <v>0</v>
      </c>
      <c r="X107" s="220"/>
      <c r="Y107" s="209">
        <f t="shared" si="50"/>
        <v>0</v>
      </c>
      <c r="Z107" s="215">
        <f t="shared" si="51"/>
        <v>0</v>
      </c>
      <c r="AA107" s="219">
        <f t="shared" si="62"/>
        <v>0</v>
      </c>
      <c r="AB107" s="220"/>
      <c r="AC107" s="209">
        <f t="shared" si="52"/>
        <v>0</v>
      </c>
      <c r="AD107" s="215">
        <f t="shared" si="53"/>
        <v>0</v>
      </c>
      <c r="AE107" s="219">
        <f t="shared" si="63"/>
        <v>0</v>
      </c>
      <c r="AF107" s="220"/>
      <c r="AG107" s="209">
        <f t="shared" si="54"/>
        <v>0</v>
      </c>
      <c r="AH107" s="215">
        <f t="shared" si="55"/>
        <v>0</v>
      </c>
      <c r="AI107" s="219">
        <f t="shared" si="64"/>
        <v>0</v>
      </c>
      <c r="AJ107" s="220"/>
      <c r="AK107" s="209">
        <f t="shared" si="56"/>
        <v>0</v>
      </c>
      <c r="AL107" s="215">
        <f t="shared" si="57"/>
        <v>0</v>
      </c>
    </row>
    <row r="108" spans="1:38" x14ac:dyDescent="0.25">
      <c r="A108" s="217" t="s">
        <v>321</v>
      </c>
      <c r="B108" s="217" t="s">
        <v>121</v>
      </c>
      <c r="C108" s="217" t="s">
        <v>203</v>
      </c>
      <c r="D108" s="218">
        <v>1</v>
      </c>
      <c r="E108" s="185">
        <f>VLOOKUP($C108,Master_Device_DB!$C:$E,2,0)</f>
        <v>0.45</v>
      </c>
      <c r="F108" s="212">
        <f>VLOOKUP($C108,Master_Device_DB!$C:$E,3,0)</f>
        <v>10.4</v>
      </c>
      <c r="G108" s="219">
        <f t="shared" si="34"/>
        <v>0</v>
      </c>
      <c r="H108" s="220"/>
      <c r="I108" s="209">
        <f t="shared" si="42"/>
        <v>0</v>
      </c>
      <c r="J108" s="215">
        <f t="shared" si="43"/>
        <v>0</v>
      </c>
      <c r="K108" s="219">
        <f t="shared" si="58"/>
        <v>0</v>
      </c>
      <c r="L108" s="220"/>
      <c r="M108" s="209">
        <f t="shared" si="44"/>
        <v>0</v>
      </c>
      <c r="N108" s="215">
        <f t="shared" si="45"/>
        <v>0</v>
      </c>
      <c r="O108" s="221">
        <f t="shared" si="59"/>
        <v>0</v>
      </c>
      <c r="P108" s="220"/>
      <c r="Q108" s="209">
        <f t="shared" si="46"/>
        <v>0</v>
      </c>
      <c r="R108" s="215">
        <f t="shared" si="47"/>
        <v>0</v>
      </c>
      <c r="S108" s="219">
        <f t="shared" si="60"/>
        <v>0</v>
      </c>
      <c r="T108" s="220"/>
      <c r="U108" s="209">
        <f t="shared" si="48"/>
        <v>0</v>
      </c>
      <c r="V108" s="215">
        <f t="shared" si="49"/>
        <v>0</v>
      </c>
      <c r="W108" s="219">
        <f t="shared" si="61"/>
        <v>0</v>
      </c>
      <c r="X108" s="220"/>
      <c r="Y108" s="209">
        <f t="shared" si="50"/>
        <v>0</v>
      </c>
      <c r="Z108" s="215">
        <f t="shared" si="51"/>
        <v>0</v>
      </c>
      <c r="AA108" s="219">
        <f t="shared" si="62"/>
        <v>0</v>
      </c>
      <c r="AB108" s="220"/>
      <c r="AC108" s="209">
        <f t="shared" si="52"/>
        <v>0</v>
      </c>
      <c r="AD108" s="215">
        <f t="shared" si="53"/>
        <v>0</v>
      </c>
      <c r="AE108" s="219">
        <f t="shared" si="63"/>
        <v>0</v>
      </c>
      <c r="AF108" s="220"/>
      <c r="AG108" s="209">
        <f t="shared" si="54"/>
        <v>0</v>
      </c>
      <c r="AH108" s="215">
        <f t="shared" si="55"/>
        <v>0</v>
      </c>
      <c r="AI108" s="219">
        <f t="shared" si="64"/>
        <v>0</v>
      </c>
      <c r="AJ108" s="220"/>
      <c r="AK108" s="209">
        <f t="shared" si="56"/>
        <v>0</v>
      </c>
      <c r="AL108" s="215">
        <f t="shared" si="57"/>
        <v>0</v>
      </c>
    </row>
    <row r="109" spans="1:38" x14ac:dyDescent="0.25">
      <c r="A109" s="217" t="s">
        <v>321</v>
      </c>
      <c r="B109" s="217" t="s">
        <v>122</v>
      </c>
      <c r="C109" s="217" t="s">
        <v>203</v>
      </c>
      <c r="D109" s="218">
        <v>1</v>
      </c>
      <c r="E109" s="185">
        <f>VLOOKUP($C109,Master_Device_DB!$C:$E,2,0)</f>
        <v>0.45</v>
      </c>
      <c r="F109" s="212">
        <f>VLOOKUP($C109,Master_Device_DB!$C:$E,3,0)</f>
        <v>10.4</v>
      </c>
      <c r="G109" s="219">
        <f t="shared" si="34"/>
        <v>0</v>
      </c>
      <c r="H109" s="220"/>
      <c r="I109" s="209">
        <f t="shared" si="42"/>
        <v>0</v>
      </c>
      <c r="J109" s="215">
        <f t="shared" si="43"/>
        <v>0</v>
      </c>
      <c r="K109" s="219">
        <f t="shared" si="58"/>
        <v>0</v>
      </c>
      <c r="L109" s="220"/>
      <c r="M109" s="209">
        <f t="shared" si="44"/>
        <v>0</v>
      </c>
      <c r="N109" s="215">
        <f t="shared" si="45"/>
        <v>0</v>
      </c>
      <c r="O109" s="221">
        <f t="shared" si="59"/>
        <v>0</v>
      </c>
      <c r="P109" s="220"/>
      <c r="Q109" s="209">
        <f t="shared" si="46"/>
        <v>0</v>
      </c>
      <c r="R109" s="215">
        <f t="shared" si="47"/>
        <v>0</v>
      </c>
      <c r="S109" s="219">
        <f t="shared" si="60"/>
        <v>0</v>
      </c>
      <c r="T109" s="220"/>
      <c r="U109" s="209">
        <f t="shared" si="48"/>
        <v>0</v>
      </c>
      <c r="V109" s="215">
        <f t="shared" si="49"/>
        <v>0</v>
      </c>
      <c r="W109" s="219">
        <f t="shared" si="61"/>
        <v>0</v>
      </c>
      <c r="X109" s="220"/>
      <c r="Y109" s="209">
        <f t="shared" si="50"/>
        <v>0</v>
      </c>
      <c r="Z109" s="215">
        <f t="shared" si="51"/>
        <v>0</v>
      </c>
      <c r="AA109" s="219">
        <f t="shared" si="62"/>
        <v>0</v>
      </c>
      <c r="AB109" s="220"/>
      <c r="AC109" s="209">
        <f t="shared" si="52"/>
        <v>0</v>
      </c>
      <c r="AD109" s="215">
        <f t="shared" si="53"/>
        <v>0</v>
      </c>
      <c r="AE109" s="219">
        <f t="shared" si="63"/>
        <v>0</v>
      </c>
      <c r="AF109" s="220"/>
      <c r="AG109" s="209">
        <f t="shared" si="54"/>
        <v>0</v>
      </c>
      <c r="AH109" s="215">
        <f t="shared" si="55"/>
        <v>0</v>
      </c>
      <c r="AI109" s="219">
        <f t="shared" si="64"/>
        <v>0</v>
      </c>
      <c r="AJ109" s="220"/>
      <c r="AK109" s="209">
        <f t="shared" si="56"/>
        <v>0</v>
      </c>
      <c r="AL109" s="215">
        <f t="shared" si="57"/>
        <v>0</v>
      </c>
    </row>
    <row r="110" spans="1:38" x14ac:dyDescent="0.25">
      <c r="A110" s="217" t="s">
        <v>321</v>
      </c>
      <c r="B110" s="217" t="s">
        <v>123</v>
      </c>
      <c r="C110" s="217" t="s">
        <v>203</v>
      </c>
      <c r="D110" s="218">
        <v>1</v>
      </c>
      <c r="E110" s="185">
        <f>VLOOKUP($C110,Master_Device_DB!$C:$E,2,0)</f>
        <v>0.45</v>
      </c>
      <c r="F110" s="212">
        <f>VLOOKUP($C110,Master_Device_DB!$C:$E,3,0)</f>
        <v>10.4</v>
      </c>
      <c r="G110" s="219">
        <f t="shared" si="34"/>
        <v>0</v>
      </c>
      <c r="H110" s="220"/>
      <c r="I110" s="209">
        <f t="shared" si="42"/>
        <v>0</v>
      </c>
      <c r="J110" s="215">
        <f t="shared" si="43"/>
        <v>0</v>
      </c>
      <c r="K110" s="219">
        <f t="shared" si="58"/>
        <v>0</v>
      </c>
      <c r="L110" s="220"/>
      <c r="M110" s="209">
        <f t="shared" si="44"/>
        <v>0</v>
      </c>
      <c r="N110" s="215">
        <f t="shared" si="45"/>
        <v>0</v>
      </c>
      <c r="O110" s="221">
        <f t="shared" si="59"/>
        <v>0</v>
      </c>
      <c r="P110" s="220"/>
      <c r="Q110" s="209">
        <f t="shared" si="46"/>
        <v>0</v>
      </c>
      <c r="R110" s="215">
        <f t="shared" si="47"/>
        <v>0</v>
      </c>
      <c r="S110" s="219">
        <f t="shared" si="60"/>
        <v>0</v>
      </c>
      <c r="T110" s="220"/>
      <c r="U110" s="209">
        <f t="shared" si="48"/>
        <v>0</v>
      </c>
      <c r="V110" s="215">
        <f t="shared" si="49"/>
        <v>0</v>
      </c>
      <c r="W110" s="219">
        <f t="shared" si="61"/>
        <v>0</v>
      </c>
      <c r="X110" s="220"/>
      <c r="Y110" s="209">
        <f t="shared" si="50"/>
        <v>0</v>
      </c>
      <c r="Z110" s="215">
        <f t="shared" si="51"/>
        <v>0</v>
      </c>
      <c r="AA110" s="219">
        <f t="shared" si="62"/>
        <v>0</v>
      </c>
      <c r="AB110" s="220"/>
      <c r="AC110" s="209">
        <f t="shared" si="52"/>
        <v>0</v>
      </c>
      <c r="AD110" s="215">
        <f t="shared" si="53"/>
        <v>0</v>
      </c>
      <c r="AE110" s="219">
        <f t="shared" si="63"/>
        <v>0</v>
      </c>
      <c r="AF110" s="220"/>
      <c r="AG110" s="209">
        <f t="shared" si="54"/>
        <v>0</v>
      </c>
      <c r="AH110" s="215">
        <f t="shared" si="55"/>
        <v>0</v>
      </c>
      <c r="AI110" s="219">
        <f t="shared" si="64"/>
        <v>0</v>
      </c>
      <c r="AJ110" s="220"/>
      <c r="AK110" s="209">
        <f t="shared" si="56"/>
        <v>0</v>
      </c>
      <c r="AL110" s="215">
        <f t="shared" si="57"/>
        <v>0</v>
      </c>
    </row>
    <row r="111" spans="1:38" x14ac:dyDescent="0.25">
      <c r="A111" s="217" t="s">
        <v>321</v>
      </c>
      <c r="B111" s="217" t="s">
        <v>124</v>
      </c>
      <c r="C111" s="217" t="s">
        <v>204</v>
      </c>
      <c r="D111" s="218">
        <v>1</v>
      </c>
      <c r="E111" s="185">
        <f>VLOOKUP($C111,Master_Device_DB!$C:$E,2,0)</f>
        <v>0.45</v>
      </c>
      <c r="F111" s="212">
        <f>VLOOKUP($C111,Master_Device_DB!$C:$E,3,0)</f>
        <v>10.4</v>
      </c>
      <c r="G111" s="219">
        <f t="shared" si="34"/>
        <v>0</v>
      </c>
      <c r="H111" s="220"/>
      <c r="I111" s="209">
        <f t="shared" si="42"/>
        <v>0</v>
      </c>
      <c r="J111" s="215">
        <f t="shared" si="43"/>
        <v>0</v>
      </c>
      <c r="K111" s="219">
        <f t="shared" si="58"/>
        <v>0</v>
      </c>
      <c r="L111" s="220"/>
      <c r="M111" s="209">
        <f t="shared" si="44"/>
        <v>0</v>
      </c>
      <c r="N111" s="215">
        <f t="shared" si="45"/>
        <v>0</v>
      </c>
      <c r="O111" s="221">
        <f t="shared" si="59"/>
        <v>0</v>
      </c>
      <c r="P111" s="220"/>
      <c r="Q111" s="209">
        <f t="shared" si="46"/>
        <v>0</v>
      </c>
      <c r="R111" s="215">
        <f t="shared" si="47"/>
        <v>0</v>
      </c>
      <c r="S111" s="219">
        <f t="shared" si="60"/>
        <v>0</v>
      </c>
      <c r="T111" s="220"/>
      <c r="U111" s="209">
        <f t="shared" si="48"/>
        <v>0</v>
      </c>
      <c r="V111" s="215">
        <f t="shared" si="49"/>
        <v>0</v>
      </c>
      <c r="W111" s="219">
        <f t="shared" si="61"/>
        <v>0</v>
      </c>
      <c r="X111" s="220"/>
      <c r="Y111" s="209">
        <f t="shared" si="50"/>
        <v>0</v>
      </c>
      <c r="Z111" s="215">
        <f t="shared" si="51"/>
        <v>0</v>
      </c>
      <c r="AA111" s="219">
        <f t="shared" si="62"/>
        <v>0</v>
      </c>
      <c r="AB111" s="220"/>
      <c r="AC111" s="209">
        <f t="shared" si="52"/>
        <v>0</v>
      </c>
      <c r="AD111" s="215">
        <f t="shared" si="53"/>
        <v>0</v>
      </c>
      <c r="AE111" s="219">
        <f t="shared" si="63"/>
        <v>0</v>
      </c>
      <c r="AF111" s="220"/>
      <c r="AG111" s="209">
        <f t="shared" si="54"/>
        <v>0</v>
      </c>
      <c r="AH111" s="215">
        <f t="shared" si="55"/>
        <v>0</v>
      </c>
      <c r="AI111" s="219">
        <f t="shared" si="64"/>
        <v>0</v>
      </c>
      <c r="AJ111" s="220"/>
      <c r="AK111" s="209">
        <f t="shared" si="56"/>
        <v>0</v>
      </c>
      <c r="AL111" s="215">
        <f t="shared" si="57"/>
        <v>0</v>
      </c>
    </row>
    <row r="112" spans="1:38" x14ac:dyDescent="0.25">
      <c r="A112" s="217" t="s">
        <v>321</v>
      </c>
      <c r="B112" s="217" t="s">
        <v>125</v>
      </c>
      <c r="C112" s="217" t="s">
        <v>204</v>
      </c>
      <c r="D112" s="218">
        <v>1</v>
      </c>
      <c r="E112" s="185">
        <f>VLOOKUP($C112,Master_Device_DB!$C:$E,2,0)</f>
        <v>0.45</v>
      </c>
      <c r="F112" s="212">
        <f>VLOOKUP($C112,Master_Device_DB!$C:$E,3,0)</f>
        <v>10.4</v>
      </c>
      <c r="G112" s="219">
        <f t="shared" si="34"/>
        <v>0</v>
      </c>
      <c r="H112" s="220"/>
      <c r="I112" s="209">
        <f t="shared" si="42"/>
        <v>0</v>
      </c>
      <c r="J112" s="215">
        <f t="shared" si="43"/>
        <v>0</v>
      </c>
      <c r="K112" s="219">
        <f t="shared" si="58"/>
        <v>0</v>
      </c>
      <c r="L112" s="220"/>
      <c r="M112" s="209">
        <f t="shared" si="44"/>
        <v>0</v>
      </c>
      <c r="N112" s="215">
        <f t="shared" si="45"/>
        <v>0</v>
      </c>
      <c r="O112" s="221">
        <f t="shared" si="59"/>
        <v>0</v>
      </c>
      <c r="P112" s="220"/>
      <c r="Q112" s="209">
        <f t="shared" si="46"/>
        <v>0</v>
      </c>
      <c r="R112" s="215">
        <f t="shared" si="47"/>
        <v>0</v>
      </c>
      <c r="S112" s="219">
        <f t="shared" si="60"/>
        <v>0</v>
      </c>
      <c r="T112" s="220"/>
      <c r="U112" s="209">
        <f t="shared" si="48"/>
        <v>0</v>
      </c>
      <c r="V112" s="215">
        <f t="shared" si="49"/>
        <v>0</v>
      </c>
      <c r="W112" s="219">
        <f t="shared" si="61"/>
        <v>0</v>
      </c>
      <c r="X112" s="220"/>
      <c r="Y112" s="209">
        <f t="shared" si="50"/>
        <v>0</v>
      </c>
      <c r="Z112" s="215">
        <f t="shared" si="51"/>
        <v>0</v>
      </c>
      <c r="AA112" s="219">
        <f t="shared" si="62"/>
        <v>0</v>
      </c>
      <c r="AB112" s="220"/>
      <c r="AC112" s="209">
        <f t="shared" si="52"/>
        <v>0</v>
      </c>
      <c r="AD112" s="215">
        <f t="shared" si="53"/>
        <v>0</v>
      </c>
      <c r="AE112" s="219">
        <f t="shared" si="63"/>
        <v>0</v>
      </c>
      <c r="AF112" s="220"/>
      <c r="AG112" s="209">
        <f t="shared" si="54"/>
        <v>0</v>
      </c>
      <c r="AH112" s="215">
        <f t="shared" si="55"/>
        <v>0</v>
      </c>
      <c r="AI112" s="219">
        <f t="shared" si="64"/>
        <v>0</v>
      </c>
      <c r="AJ112" s="220"/>
      <c r="AK112" s="209">
        <f t="shared" si="56"/>
        <v>0</v>
      </c>
      <c r="AL112" s="215">
        <f t="shared" si="57"/>
        <v>0</v>
      </c>
    </row>
    <row r="113" spans="1:38" x14ac:dyDescent="0.25">
      <c r="A113" s="217" t="s">
        <v>321</v>
      </c>
      <c r="B113" s="217" t="s">
        <v>126</v>
      </c>
      <c r="C113" s="217" t="s">
        <v>204</v>
      </c>
      <c r="D113" s="218">
        <v>1</v>
      </c>
      <c r="E113" s="185">
        <f>VLOOKUP($C113,Master_Device_DB!$C:$E,2,0)</f>
        <v>0.45</v>
      </c>
      <c r="F113" s="212">
        <f>VLOOKUP($C113,Master_Device_DB!$C:$E,3,0)</f>
        <v>10.4</v>
      </c>
      <c r="G113" s="219">
        <f t="shared" si="34"/>
        <v>0</v>
      </c>
      <c r="H113" s="220"/>
      <c r="I113" s="209">
        <f t="shared" si="42"/>
        <v>0</v>
      </c>
      <c r="J113" s="215">
        <f t="shared" si="43"/>
        <v>0</v>
      </c>
      <c r="K113" s="219">
        <f t="shared" si="58"/>
        <v>0</v>
      </c>
      <c r="L113" s="220"/>
      <c r="M113" s="209">
        <f t="shared" si="44"/>
        <v>0</v>
      </c>
      <c r="N113" s="215">
        <f t="shared" si="45"/>
        <v>0</v>
      </c>
      <c r="O113" s="221">
        <f t="shared" si="59"/>
        <v>0</v>
      </c>
      <c r="P113" s="220"/>
      <c r="Q113" s="209">
        <f t="shared" si="46"/>
        <v>0</v>
      </c>
      <c r="R113" s="215">
        <f t="shared" si="47"/>
        <v>0</v>
      </c>
      <c r="S113" s="219">
        <f t="shared" si="60"/>
        <v>0</v>
      </c>
      <c r="T113" s="220"/>
      <c r="U113" s="209">
        <f t="shared" si="48"/>
        <v>0</v>
      </c>
      <c r="V113" s="215">
        <f t="shared" si="49"/>
        <v>0</v>
      </c>
      <c r="W113" s="219">
        <f t="shared" si="61"/>
        <v>0</v>
      </c>
      <c r="X113" s="220"/>
      <c r="Y113" s="209">
        <f t="shared" si="50"/>
        <v>0</v>
      </c>
      <c r="Z113" s="215">
        <f t="shared" si="51"/>
        <v>0</v>
      </c>
      <c r="AA113" s="219">
        <f t="shared" si="62"/>
        <v>0</v>
      </c>
      <c r="AB113" s="220"/>
      <c r="AC113" s="209">
        <f t="shared" si="52"/>
        <v>0</v>
      </c>
      <c r="AD113" s="215">
        <f t="shared" si="53"/>
        <v>0</v>
      </c>
      <c r="AE113" s="219">
        <f t="shared" si="63"/>
        <v>0</v>
      </c>
      <c r="AF113" s="220"/>
      <c r="AG113" s="209">
        <f t="shared" si="54"/>
        <v>0</v>
      </c>
      <c r="AH113" s="215">
        <f t="shared" si="55"/>
        <v>0</v>
      </c>
      <c r="AI113" s="219">
        <f t="shared" si="64"/>
        <v>0</v>
      </c>
      <c r="AJ113" s="220"/>
      <c r="AK113" s="209">
        <f t="shared" si="56"/>
        <v>0</v>
      </c>
      <c r="AL113" s="215">
        <f t="shared" si="57"/>
        <v>0</v>
      </c>
    </row>
    <row r="114" spans="1:38" x14ac:dyDescent="0.25">
      <c r="A114" s="217" t="s">
        <v>321</v>
      </c>
      <c r="B114" s="217" t="s">
        <v>127</v>
      </c>
      <c r="C114" s="217" t="s">
        <v>205</v>
      </c>
      <c r="D114" s="218">
        <v>1</v>
      </c>
      <c r="E114" s="185">
        <f>VLOOKUP($C114,Master_Device_DB!$C:$E,2,0)</f>
        <v>0.45</v>
      </c>
      <c r="F114" s="212">
        <f>VLOOKUP($C114,Master_Device_DB!$C:$E,3,0)</f>
        <v>5.5</v>
      </c>
      <c r="G114" s="219">
        <f t="shared" si="34"/>
        <v>0</v>
      </c>
      <c r="H114" s="220"/>
      <c r="I114" s="209">
        <f t="shared" si="42"/>
        <v>0</v>
      </c>
      <c r="J114" s="215">
        <f t="shared" si="43"/>
        <v>0</v>
      </c>
      <c r="K114" s="219">
        <f t="shared" si="58"/>
        <v>0</v>
      </c>
      <c r="L114" s="220"/>
      <c r="M114" s="209">
        <f t="shared" si="44"/>
        <v>0</v>
      </c>
      <c r="N114" s="215">
        <f t="shared" si="45"/>
        <v>0</v>
      </c>
      <c r="O114" s="221">
        <f t="shared" si="59"/>
        <v>0</v>
      </c>
      <c r="P114" s="220"/>
      <c r="Q114" s="209">
        <f t="shared" si="46"/>
        <v>0</v>
      </c>
      <c r="R114" s="215">
        <f t="shared" si="47"/>
        <v>0</v>
      </c>
      <c r="S114" s="219">
        <f t="shared" si="60"/>
        <v>0</v>
      </c>
      <c r="T114" s="220"/>
      <c r="U114" s="209">
        <f t="shared" si="48"/>
        <v>0</v>
      </c>
      <c r="V114" s="215">
        <f t="shared" si="49"/>
        <v>0</v>
      </c>
      <c r="W114" s="219">
        <f t="shared" si="61"/>
        <v>0</v>
      </c>
      <c r="X114" s="220"/>
      <c r="Y114" s="209">
        <f t="shared" si="50"/>
        <v>0</v>
      </c>
      <c r="Z114" s="215">
        <f t="shared" si="51"/>
        <v>0</v>
      </c>
      <c r="AA114" s="219">
        <f t="shared" si="62"/>
        <v>0</v>
      </c>
      <c r="AB114" s="220"/>
      <c r="AC114" s="209">
        <f t="shared" si="52"/>
        <v>0</v>
      </c>
      <c r="AD114" s="215">
        <f t="shared" si="53"/>
        <v>0</v>
      </c>
      <c r="AE114" s="219">
        <f t="shared" si="63"/>
        <v>0</v>
      </c>
      <c r="AF114" s="220"/>
      <c r="AG114" s="209">
        <f t="shared" si="54"/>
        <v>0</v>
      </c>
      <c r="AH114" s="215">
        <f t="shared" si="55"/>
        <v>0</v>
      </c>
      <c r="AI114" s="219">
        <f t="shared" si="64"/>
        <v>0</v>
      </c>
      <c r="AJ114" s="220"/>
      <c r="AK114" s="209">
        <f t="shared" si="56"/>
        <v>0</v>
      </c>
      <c r="AL114" s="215">
        <f t="shared" si="57"/>
        <v>0</v>
      </c>
    </row>
    <row r="115" spans="1:38" x14ac:dyDescent="0.25">
      <c r="A115" s="217" t="s">
        <v>321</v>
      </c>
      <c r="B115" s="217" t="s">
        <v>128</v>
      </c>
      <c r="C115" s="217" t="s">
        <v>206</v>
      </c>
      <c r="D115" s="218">
        <v>1</v>
      </c>
      <c r="E115" s="185">
        <f>VLOOKUP($C115,Master_Device_DB!$C:$E,2,0)</f>
        <v>0.45</v>
      </c>
      <c r="F115" s="212">
        <f>VLOOKUP($C115,Master_Device_DB!$C:$E,3,0)</f>
        <v>5.5</v>
      </c>
      <c r="G115" s="219">
        <f t="shared" si="34"/>
        <v>0</v>
      </c>
      <c r="H115" s="220"/>
      <c r="I115" s="209">
        <f t="shared" si="42"/>
        <v>0</v>
      </c>
      <c r="J115" s="215">
        <f t="shared" si="43"/>
        <v>0</v>
      </c>
      <c r="K115" s="219">
        <f t="shared" si="58"/>
        <v>0</v>
      </c>
      <c r="L115" s="220"/>
      <c r="M115" s="209">
        <f t="shared" si="44"/>
        <v>0</v>
      </c>
      <c r="N115" s="215">
        <f t="shared" si="45"/>
        <v>0</v>
      </c>
      <c r="O115" s="221">
        <f t="shared" si="59"/>
        <v>0</v>
      </c>
      <c r="P115" s="220"/>
      <c r="Q115" s="209">
        <f t="shared" si="46"/>
        <v>0</v>
      </c>
      <c r="R115" s="215">
        <f t="shared" si="47"/>
        <v>0</v>
      </c>
      <c r="S115" s="219">
        <f t="shared" si="60"/>
        <v>0</v>
      </c>
      <c r="T115" s="220"/>
      <c r="U115" s="209">
        <f t="shared" si="48"/>
        <v>0</v>
      </c>
      <c r="V115" s="215">
        <f t="shared" si="49"/>
        <v>0</v>
      </c>
      <c r="W115" s="219">
        <f t="shared" si="61"/>
        <v>0</v>
      </c>
      <c r="X115" s="220"/>
      <c r="Y115" s="209">
        <f t="shared" si="50"/>
        <v>0</v>
      </c>
      <c r="Z115" s="215">
        <f t="shared" si="51"/>
        <v>0</v>
      </c>
      <c r="AA115" s="219">
        <f t="shared" si="62"/>
        <v>0</v>
      </c>
      <c r="AB115" s="220"/>
      <c r="AC115" s="209">
        <f t="shared" si="52"/>
        <v>0</v>
      </c>
      <c r="AD115" s="215">
        <f t="shared" si="53"/>
        <v>0</v>
      </c>
      <c r="AE115" s="219">
        <f t="shared" si="63"/>
        <v>0</v>
      </c>
      <c r="AF115" s="220"/>
      <c r="AG115" s="209">
        <f t="shared" si="54"/>
        <v>0</v>
      </c>
      <c r="AH115" s="215">
        <f t="shared" si="55"/>
        <v>0</v>
      </c>
      <c r="AI115" s="219">
        <f t="shared" si="64"/>
        <v>0</v>
      </c>
      <c r="AJ115" s="220"/>
      <c r="AK115" s="209">
        <f t="shared" si="56"/>
        <v>0</v>
      </c>
      <c r="AL115" s="215">
        <f t="shared" si="57"/>
        <v>0</v>
      </c>
    </row>
    <row r="116" spans="1:38" x14ac:dyDescent="0.25">
      <c r="A116" s="217" t="s">
        <v>321</v>
      </c>
      <c r="B116" s="217" t="s">
        <v>129</v>
      </c>
      <c r="C116" s="217" t="s">
        <v>207</v>
      </c>
      <c r="D116" s="218">
        <v>1</v>
      </c>
      <c r="E116" s="185">
        <f>VLOOKUP($C116,Master_Device_DB!$C:$E,2,0)</f>
        <v>0.65</v>
      </c>
      <c r="F116" s="212">
        <f>VLOOKUP($C116,Master_Device_DB!$C:$E,3,0)</f>
        <v>4</v>
      </c>
      <c r="G116" s="219">
        <f t="shared" si="34"/>
        <v>0</v>
      </c>
      <c r="H116" s="220"/>
      <c r="I116" s="209">
        <f t="shared" si="42"/>
        <v>0</v>
      </c>
      <c r="J116" s="215">
        <f t="shared" si="43"/>
        <v>0</v>
      </c>
      <c r="K116" s="219">
        <f t="shared" si="58"/>
        <v>0</v>
      </c>
      <c r="L116" s="220"/>
      <c r="M116" s="209">
        <f t="shared" si="44"/>
        <v>0</v>
      </c>
      <c r="N116" s="215">
        <f t="shared" si="45"/>
        <v>0</v>
      </c>
      <c r="O116" s="221">
        <f t="shared" si="59"/>
        <v>0</v>
      </c>
      <c r="P116" s="220"/>
      <c r="Q116" s="209">
        <f t="shared" si="46"/>
        <v>0</v>
      </c>
      <c r="R116" s="215">
        <f t="shared" si="47"/>
        <v>0</v>
      </c>
      <c r="S116" s="219">
        <f t="shared" si="60"/>
        <v>0</v>
      </c>
      <c r="T116" s="220"/>
      <c r="U116" s="209">
        <f t="shared" si="48"/>
        <v>0</v>
      </c>
      <c r="V116" s="215">
        <f t="shared" si="49"/>
        <v>0</v>
      </c>
      <c r="W116" s="219">
        <f t="shared" si="61"/>
        <v>0</v>
      </c>
      <c r="X116" s="220"/>
      <c r="Y116" s="209">
        <f t="shared" si="50"/>
        <v>0</v>
      </c>
      <c r="Z116" s="215">
        <f t="shared" si="51"/>
        <v>0</v>
      </c>
      <c r="AA116" s="219">
        <f t="shared" si="62"/>
        <v>0</v>
      </c>
      <c r="AB116" s="220"/>
      <c r="AC116" s="209">
        <f t="shared" si="52"/>
        <v>0</v>
      </c>
      <c r="AD116" s="215">
        <f t="shared" si="53"/>
        <v>0</v>
      </c>
      <c r="AE116" s="219">
        <f t="shared" si="63"/>
        <v>0</v>
      </c>
      <c r="AF116" s="220"/>
      <c r="AG116" s="209">
        <f t="shared" si="54"/>
        <v>0</v>
      </c>
      <c r="AH116" s="215">
        <f t="shared" si="55"/>
        <v>0</v>
      </c>
      <c r="AI116" s="219">
        <f t="shared" si="64"/>
        <v>0</v>
      </c>
      <c r="AJ116" s="220"/>
      <c r="AK116" s="209">
        <f t="shared" si="56"/>
        <v>0</v>
      </c>
      <c r="AL116" s="215">
        <f t="shared" si="57"/>
        <v>0</v>
      </c>
    </row>
    <row r="117" spans="1:38" x14ac:dyDescent="0.25">
      <c r="A117" s="217" t="s">
        <v>321</v>
      </c>
      <c r="B117" s="217" t="s">
        <v>130</v>
      </c>
      <c r="C117" s="217" t="s">
        <v>207</v>
      </c>
      <c r="D117" s="218">
        <v>1</v>
      </c>
      <c r="E117" s="185">
        <f>VLOOKUP($C117,Master_Device_DB!$C:$E,2,0)</f>
        <v>0.65</v>
      </c>
      <c r="F117" s="212">
        <f>VLOOKUP($C117,Master_Device_DB!$C:$E,3,0)</f>
        <v>4</v>
      </c>
      <c r="G117" s="219">
        <f t="shared" si="34"/>
        <v>0</v>
      </c>
      <c r="H117" s="220"/>
      <c r="I117" s="209">
        <f t="shared" si="42"/>
        <v>0</v>
      </c>
      <c r="J117" s="215">
        <f t="shared" si="43"/>
        <v>0</v>
      </c>
      <c r="K117" s="219">
        <f t="shared" si="58"/>
        <v>0</v>
      </c>
      <c r="L117" s="220"/>
      <c r="M117" s="209">
        <f t="shared" si="44"/>
        <v>0</v>
      </c>
      <c r="N117" s="215">
        <f t="shared" si="45"/>
        <v>0</v>
      </c>
      <c r="O117" s="221">
        <f t="shared" si="59"/>
        <v>0</v>
      </c>
      <c r="P117" s="220"/>
      <c r="Q117" s="209">
        <f t="shared" si="46"/>
        <v>0</v>
      </c>
      <c r="R117" s="215">
        <f t="shared" si="47"/>
        <v>0</v>
      </c>
      <c r="S117" s="219">
        <f t="shared" si="60"/>
        <v>0</v>
      </c>
      <c r="T117" s="220"/>
      <c r="U117" s="209">
        <f t="shared" si="48"/>
        <v>0</v>
      </c>
      <c r="V117" s="215">
        <f t="shared" si="49"/>
        <v>0</v>
      </c>
      <c r="W117" s="219">
        <f t="shared" si="61"/>
        <v>0</v>
      </c>
      <c r="X117" s="220"/>
      <c r="Y117" s="209">
        <f t="shared" si="50"/>
        <v>0</v>
      </c>
      <c r="Z117" s="215">
        <f t="shared" si="51"/>
        <v>0</v>
      </c>
      <c r="AA117" s="219">
        <f t="shared" si="62"/>
        <v>0</v>
      </c>
      <c r="AB117" s="220"/>
      <c r="AC117" s="209">
        <f t="shared" si="52"/>
        <v>0</v>
      </c>
      <c r="AD117" s="215">
        <f t="shared" si="53"/>
        <v>0</v>
      </c>
      <c r="AE117" s="219">
        <f t="shared" si="63"/>
        <v>0</v>
      </c>
      <c r="AF117" s="220"/>
      <c r="AG117" s="209">
        <f t="shared" si="54"/>
        <v>0</v>
      </c>
      <c r="AH117" s="215">
        <f t="shared" si="55"/>
        <v>0</v>
      </c>
      <c r="AI117" s="219">
        <f t="shared" si="64"/>
        <v>0</v>
      </c>
      <c r="AJ117" s="220"/>
      <c r="AK117" s="209">
        <f t="shared" si="56"/>
        <v>0</v>
      </c>
      <c r="AL117" s="215">
        <f t="shared" si="57"/>
        <v>0</v>
      </c>
    </row>
    <row r="118" spans="1:38" x14ac:dyDescent="0.25">
      <c r="A118" s="217" t="s">
        <v>321</v>
      </c>
      <c r="B118" s="217" t="s">
        <v>131</v>
      </c>
      <c r="C118" s="217" t="s">
        <v>208</v>
      </c>
      <c r="D118" s="218">
        <v>1</v>
      </c>
      <c r="E118" s="185">
        <f>VLOOKUP($C118,Master_Device_DB!$C:$E,2,0)</f>
        <v>0.45</v>
      </c>
      <c r="F118" s="212">
        <f>VLOOKUP($C118,Master_Device_DB!$C:$E,3,0)</f>
        <v>10.4</v>
      </c>
      <c r="G118" s="219">
        <f t="shared" si="34"/>
        <v>0</v>
      </c>
      <c r="H118" s="220"/>
      <c r="I118" s="209">
        <f t="shared" si="42"/>
        <v>0</v>
      </c>
      <c r="J118" s="215">
        <f t="shared" si="43"/>
        <v>0</v>
      </c>
      <c r="K118" s="219">
        <f t="shared" si="58"/>
        <v>0</v>
      </c>
      <c r="L118" s="220"/>
      <c r="M118" s="209">
        <f t="shared" si="44"/>
        <v>0</v>
      </c>
      <c r="N118" s="215">
        <f t="shared" si="45"/>
        <v>0</v>
      </c>
      <c r="O118" s="221">
        <f t="shared" si="59"/>
        <v>0</v>
      </c>
      <c r="P118" s="220"/>
      <c r="Q118" s="209">
        <f t="shared" si="46"/>
        <v>0</v>
      </c>
      <c r="R118" s="215">
        <f t="shared" si="47"/>
        <v>0</v>
      </c>
      <c r="S118" s="219">
        <f t="shared" si="60"/>
        <v>0</v>
      </c>
      <c r="T118" s="220"/>
      <c r="U118" s="209">
        <f t="shared" si="48"/>
        <v>0</v>
      </c>
      <c r="V118" s="215">
        <f t="shared" si="49"/>
        <v>0</v>
      </c>
      <c r="W118" s="219">
        <f t="shared" si="61"/>
        <v>0</v>
      </c>
      <c r="X118" s="220"/>
      <c r="Y118" s="209">
        <f t="shared" si="50"/>
        <v>0</v>
      </c>
      <c r="Z118" s="215">
        <f t="shared" si="51"/>
        <v>0</v>
      </c>
      <c r="AA118" s="219">
        <f t="shared" si="62"/>
        <v>0</v>
      </c>
      <c r="AB118" s="220"/>
      <c r="AC118" s="209">
        <f t="shared" si="52"/>
        <v>0</v>
      </c>
      <c r="AD118" s="215">
        <f t="shared" si="53"/>
        <v>0</v>
      </c>
      <c r="AE118" s="219">
        <f t="shared" si="63"/>
        <v>0</v>
      </c>
      <c r="AF118" s="220"/>
      <c r="AG118" s="209">
        <f t="shared" si="54"/>
        <v>0</v>
      </c>
      <c r="AH118" s="215">
        <f t="shared" si="55"/>
        <v>0</v>
      </c>
      <c r="AI118" s="219">
        <f t="shared" si="64"/>
        <v>0</v>
      </c>
      <c r="AJ118" s="220"/>
      <c r="AK118" s="209">
        <f t="shared" si="56"/>
        <v>0</v>
      </c>
      <c r="AL118" s="215">
        <f t="shared" si="57"/>
        <v>0</v>
      </c>
    </row>
    <row r="119" spans="1:38" x14ac:dyDescent="0.25">
      <c r="A119" s="217" t="s">
        <v>321</v>
      </c>
      <c r="B119" s="217" t="s">
        <v>132</v>
      </c>
      <c r="C119" s="217" t="s">
        <v>208</v>
      </c>
      <c r="D119" s="218">
        <v>1</v>
      </c>
      <c r="E119" s="185">
        <f>VLOOKUP($C119,Master_Device_DB!$C:$E,2,0)</f>
        <v>0.45</v>
      </c>
      <c r="F119" s="212">
        <f>VLOOKUP($C119,Master_Device_DB!$C:$E,3,0)</f>
        <v>10.4</v>
      </c>
      <c r="G119" s="219">
        <f t="shared" si="34"/>
        <v>0</v>
      </c>
      <c r="H119" s="220"/>
      <c r="I119" s="209">
        <f t="shared" si="42"/>
        <v>0</v>
      </c>
      <c r="J119" s="215">
        <f t="shared" si="43"/>
        <v>0</v>
      </c>
      <c r="K119" s="219">
        <f t="shared" si="58"/>
        <v>0</v>
      </c>
      <c r="L119" s="220"/>
      <c r="M119" s="209">
        <f t="shared" si="44"/>
        <v>0</v>
      </c>
      <c r="N119" s="215">
        <f t="shared" si="45"/>
        <v>0</v>
      </c>
      <c r="O119" s="221">
        <f t="shared" si="59"/>
        <v>0</v>
      </c>
      <c r="P119" s="220"/>
      <c r="Q119" s="209">
        <f t="shared" si="46"/>
        <v>0</v>
      </c>
      <c r="R119" s="215">
        <f t="shared" si="47"/>
        <v>0</v>
      </c>
      <c r="S119" s="219">
        <f t="shared" si="60"/>
        <v>0</v>
      </c>
      <c r="T119" s="220"/>
      <c r="U119" s="209">
        <f t="shared" si="48"/>
        <v>0</v>
      </c>
      <c r="V119" s="215">
        <f t="shared" si="49"/>
        <v>0</v>
      </c>
      <c r="W119" s="219">
        <f t="shared" si="61"/>
        <v>0</v>
      </c>
      <c r="X119" s="220"/>
      <c r="Y119" s="209">
        <f t="shared" si="50"/>
        <v>0</v>
      </c>
      <c r="Z119" s="215">
        <f t="shared" si="51"/>
        <v>0</v>
      </c>
      <c r="AA119" s="219">
        <f t="shared" si="62"/>
        <v>0</v>
      </c>
      <c r="AB119" s="220"/>
      <c r="AC119" s="209">
        <f t="shared" si="52"/>
        <v>0</v>
      </c>
      <c r="AD119" s="215">
        <f t="shared" si="53"/>
        <v>0</v>
      </c>
      <c r="AE119" s="219">
        <f t="shared" si="63"/>
        <v>0</v>
      </c>
      <c r="AF119" s="220"/>
      <c r="AG119" s="209">
        <f t="shared" si="54"/>
        <v>0</v>
      </c>
      <c r="AH119" s="215">
        <f t="shared" si="55"/>
        <v>0</v>
      </c>
      <c r="AI119" s="219">
        <f t="shared" si="64"/>
        <v>0</v>
      </c>
      <c r="AJ119" s="220"/>
      <c r="AK119" s="209">
        <f t="shared" si="56"/>
        <v>0</v>
      </c>
      <c r="AL119" s="215">
        <f t="shared" si="57"/>
        <v>0</v>
      </c>
    </row>
    <row r="120" spans="1:38" x14ac:dyDescent="0.25">
      <c r="A120" s="217" t="s">
        <v>321</v>
      </c>
      <c r="B120" s="217" t="s">
        <v>133</v>
      </c>
      <c r="C120" s="217" t="s">
        <v>208</v>
      </c>
      <c r="D120" s="218">
        <v>1</v>
      </c>
      <c r="E120" s="185">
        <f>VLOOKUP($C120,Master_Device_DB!$C:$E,2,0)</f>
        <v>0.45</v>
      </c>
      <c r="F120" s="212">
        <f>VLOOKUP($C120,Master_Device_DB!$C:$E,3,0)</f>
        <v>10.4</v>
      </c>
      <c r="G120" s="219">
        <f t="shared" si="34"/>
        <v>0</v>
      </c>
      <c r="H120" s="220"/>
      <c r="I120" s="209">
        <f t="shared" si="42"/>
        <v>0</v>
      </c>
      <c r="J120" s="215">
        <f t="shared" si="43"/>
        <v>0</v>
      </c>
      <c r="K120" s="219">
        <f t="shared" si="58"/>
        <v>0</v>
      </c>
      <c r="L120" s="220"/>
      <c r="M120" s="209">
        <f t="shared" si="44"/>
        <v>0</v>
      </c>
      <c r="N120" s="215">
        <f t="shared" si="45"/>
        <v>0</v>
      </c>
      <c r="O120" s="221">
        <f t="shared" si="59"/>
        <v>0</v>
      </c>
      <c r="P120" s="220"/>
      <c r="Q120" s="209">
        <f t="shared" si="46"/>
        <v>0</v>
      </c>
      <c r="R120" s="215">
        <f t="shared" si="47"/>
        <v>0</v>
      </c>
      <c r="S120" s="219">
        <f t="shared" si="60"/>
        <v>0</v>
      </c>
      <c r="T120" s="220"/>
      <c r="U120" s="209">
        <f t="shared" si="48"/>
        <v>0</v>
      </c>
      <c r="V120" s="215">
        <f t="shared" si="49"/>
        <v>0</v>
      </c>
      <c r="W120" s="219">
        <f t="shared" si="61"/>
        <v>0</v>
      </c>
      <c r="X120" s="220"/>
      <c r="Y120" s="209">
        <f t="shared" si="50"/>
        <v>0</v>
      </c>
      <c r="Z120" s="215">
        <f t="shared" si="51"/>
        <v>0</v>
      </c>
      <c r="AA120" s="219">
        <f t="shared" si="62"/>
        <v>0</v>
      </c>
      <c r="AB120" s="220"/>
      <c r="AC120" s="209">
        <f t="shared" si="52"/>
        <v>0</v>
      </c>
      <c r="AD120" s="215">
        <f t="shared" si="53"/>
        <v>0</v>
      </c>
      <c r="AE120" s="219">
        <f t="shared" si="63"/>
        <v>0</v>
      </c>
      <c r="AF120" s="220"/>
      <c r="AG120" s="209">
        <f t="shared" si="54"/>
        <v>0</v>
      </c>
      <c r="AH120" s="215">
        <f t="shared" si="55"/>
        <v>0</v>
      </c>
      <c r="AI120" s="219">
        <f t="shared" si="64"/>
        <v>0</v>
      </c>
      <c r="AJ120" s="220"/>
      <c r="AK120" s="209">
        <f t="shared" si="56"/>
        <v>0</v>
      </c>
      <c r="AL120" s="215">
        <f t="shared" si="57"/>
        <v>0</v>
      </c>
    </row>
    <row r="121" spans="1:38" x14ac:dyDescent="0.25">
      <c r="A121" s="217" t="s">
        <v>321</v>
      </c>
      <c r="B121" s="217" t="s">
        <v>134</v>
      </c>
      <c r="C121" s="217" t="s">
        <v>209</v>
      </c>
      <c r="D121" s="218">
        <v>1</v>
      </c>
      <c r="E121" s="185">
        <f>VLOOKUP($C121,Master_Device_DB!$C:$E,2,0)</f>
        <v>0.45</v>
      </c>
      <c r="F121" s="212">
        <f>VLOOKUP($C121,Master_Device_DB!$C:$E,3,0)</f>
        <v>10.4</v>
      </c>
      <c r="G121" s="219">
        <f t="shared" si="34"/>
        <v>0</v>
      </c>
      <c r="H121" s="220"/>
      <c r="I121" s="209">
        <f t="shared" si="42"/>
        <v>0</v>
      </c>
      <c r="J121" s="215">
        <f t="shared" si="43"/>
        <v>0</v>
      </c>
      <c r="K121" s="219">
        <f t="shared" si="58"/>
        <v>0</v>
      </c>
      <c r="L121" s="220"/>
      <c r="M121" s="209">
        <f t="shared" si="44"/>
        <v>0</v>
      </c>
      <c r="N121" s="215">
        <f t="shared" si="45"/>
        <v>0</v>
      </c>
      <c r="O121" s="221">
        <f t="shared" si="59"/>
        <v>0</v>
      </c>
      <c r="P121" s="220"/>
      <c r="Q121" s="209">
        <f t="shared" si="46"/>
        <v>0</v>
      </c>
      <c r="R121" s="215">
        <f t="shared" si="47"/>
        <v>0</v>
      </c>
      <c r="S121" s="219">
        <f t="shared" si="60"/>
        <v>0</v>
      </c>
      <c r="T121" s="220"/>
      <c r="U121" s="209">
        <f t="shared" si="48"/>
        <v>0</v>
      </c>
      <c r="V121" s="215">
        <f t="shared" si="49"/>
        <v>0</v>
      </c>
      <c r="W121" s="219">
        <f t="shared" si="61"/>
        <v>0</v>
      </c>
      <c r="X121" s="220"/>
      <c r="Y121" s="209">
        <f t="shared" si="50"/>
        <v>0</v>
      </c>
      <c r="Z121" s="215">
        <f t="shared" si="51"/>
        <v>0</v>
      </c>
      <c r="AA121" s="219">
        <f t="shared" si="62"/>
        <v>0</v>
      </c>
      <c r="AB121" s="220"/>
      <c r="AC121" s="209">
        <f t="shared" si="52"/>
        <v>0</v>
      </c>
      <c r="AD121" s="215">
        <f t="shared" si="53"/>
        <v>0</v>
      </c>
      <c r="AE121" s="219">
        <f t="shared" si="63"/>
        <v>0</v>
      </c>
      <c r="AF121" s="220"/>
      <c r="AG121" s="209">
        <f t="shared" si="54"/>
        <v>0</v>
      </c>
      <c r="AH121" s="215">
        <f t="shared" si="55"/>
        <v>0</v>
      </c>
      <c r="AI121" s="219">
        <f t="shared" si="64"/>
        <v>0</v>
      </c>
      <c r="AJ121" s="220"/>
      <c r="AK121" s="209">
        <f t="shared" si="56"/>
        <v>0</v>
      </c>
      <c r="AL121" s="215">
        <f t="shared" si="57"/>
        <v>0</v>
      </c>
    </row>
    <row r="122" spans="1:38" x14ac:dyDescent="0.25">
      <c r="A122" s="217" t="s">
        <v>321</v>
      </c>
      <c r="B122" s="217" t="s">
        <v>135</v>
      </c>
      <c r="C122" s="217" t="s">
        <v>209</v>
      </c>
      <c r="D122" s="218">
        <v>1</v>
      </c>
      <c r="E122" s="185">
        <f>VLOOKUP($C122,Master_Device_DB!$C:$E,2,0)</f>
        <v>0.45</v>
      </c>
      <c r="F122" s="212">
        <f>VLOOKUP($C122,Master_Device_DB!$C:$E,3,0)</f>
        <v>10.4</v>
      </c>
      <c r="G122" s="219">
        <f t="shared" si="34"/>
        <v>0</v>
      </c>
      <c r="H122" s="220"/>
      <c r="I122" s="209">
        <f t="shared" si="42"/>
        <v>0</v>
      </c>
      <c r="J122" s="215">
        <f t="shared" si="43"/>
        <v>0</v>
      </c>
      <c r="K122" s="219">
        <f t="shared" si="58"/>
        <v>0</v>
      </c>
      <c r="L122" s="220"/>
      <c r="M122" s="209">
        <f t="shared" si="44"/>
        <v>0</v>
      </c>
      <c r="N122" s="215">
        <f t="shared" si="45"/>
        <v>0</v>
      </c>
      <c r="O122" s="221">
        <f t="shared" si="59"/>
        <v>0</v>
      </c>
      <c r="P122" s="220"/>
      <c r="Q122" s="209">
        <f t="shared" si="46"/>
        <v>0</v>
      </c>
      <c r="R122" s="215">
        <f t="shared" si="47"/>
        <v>0</v>
      </c>
      <c r="S122" s="219">
        <f t="shared" si="60"/>
        <v>0</v>
      </c>
      <c r="T122" s="220"/>
      <c r="U122" s="209">
        <f t="shared" si="48"/>
        <v>0</v>
      </c>
      <c r="V122" s="215">
        <f t="shared" si="49"/>
        <v>0</v>
      </c>
      <c r="W122" s="219">
        <f t="shared" si="61"/>
        <v>0</v>
      </c>
      <c r="X122" s="220"/>
      <c r="Y122" s="209">
        <f t="shared" si="50"/>
        <v>0</v>
      </c>
      <c r="Z122" s="215">
        <f t="shared" si="51"/>
        <v>0</v>
      </c>
      <c r="AA122" s="219">
        <f t="shared" si="62"/>
        <v>0</v>
      </c>
      <c r="AB122" s="220"/>
      <c r="AC122" s="209">
        <f t="shared" si="52"/>
        <v>0</v>
      </c>
      <c r="AD122" s="215">
        <f t="shared" si="53"/>
        <v>0</v>
      </c>
      <c r="AE122" s="219">
        <f t="shared" si="63"/>
        <v>0</v>
      </c>
      <c r="AF122" s="220"/>
      <c r="AG122" s="209">
        <f t="shared" si="54"/>
        <v>0</v>
      </c>
      <c r="AH122" s="215">
        <f t="shared" si="55"/>
        <v>0</v>
      </c>
      <c r="AI122" s="219">
        <f t="shared" si="64"/>
        <v>0</v>
      </c>
      <c r="AJ122" s="220"/>
      <c r="AK122" s="209">
        <f t="shared" si="56"/>
        <v>0</v>
      </c>
      <c r="AL122" s="215">
        <f t="shared" si="57"/>
        <v>0</v>
      </c>
    </row>
    <row r="123" spans="1:38" x14ac:dyDescent="0.25">
      <c r="A123" s="217" t="s">
        <v>321</v>
      </c>
      <c r="B123" s="217" t="s">
        <v>136</v>
      </c>
      <c r="C123" s="217" t="s">
        <v>209</v>
      </c>
      <c r="D123" s="218">
        <v>1</v>
      </c>
      <c r="E123" s="185">
        <f>VLOOKUP($C123,Master_Device_DB!$C:$E,2,0)</f>
        <v>0.45</v>
      </c>
      <c r="F123" s="212">
        <f>VLOOKUP($C123,Master_Device_DB!$C:$E,3,0)</f>
        <v>10.4</v>
      </c>
      <c r="G123" s="219">
        <f t="shared" si="34"/>
        <v>0</v>
      </c>
      <c r="H123" s="220"/>
      <c r="I123" s="209">
        <f t="shared" si="42"/>
        <v>0</v>
      </c>
      <c r="J123" s="215">
        <f t="shared" si="43"/>
        <v>0</v>
      </c>
      <c r="K123" s="219">
        <f t="shared" si="58"/>
        <v>0</v>
      </c>
      <c r="L123" s="220"/>
      <c r="M123" s="209">
        <f t="shared" si="44"/>
        <v>0</v>
      </c>
      <c r="N123" s="215">
        <f t="shared" si="45"/>
        <v>0</v>
      </c>
      <c r="O123" s="221">
        <f t="shared" si="59"/>
        <v>0</v>
      </c>
      <c r="P123" s="220"/>
      <c r="Q123" s="209">
        <f t="shared" si="46"/>
        <v>0</v>
      </c>
      <c r="R123" s="215">
        <f t="shared" si="47"/>
        <v>0</v>
      </c>
      <c r="S123" s="219">
        <f t="shared" si="60"/>
        <v>0</v>
      </c>
      <c r="T123" s="220"/>
      <c r="U123" s="209">
        <f t="shared" si="48"/>
        <v>0</v>
      </c>
      <c r="V123" s="215">
        <f t="shared" si="49"/>
        <v>0</v>
      </c>
      <c r="W123" s="219">
        <f t="shared" si="61"/>
        <v>0</v>
      </c>
      <c r="X123" s="220"/>
      <c r="Y123" s="209">
        <f t="shared" si="50"/>
        <v>0</v>
      </c>
      <c r="Z123" s="215">
        <f t="shared" si="51"/>
        <v>0</v>
      </c>
      <c r="AA123" s="219">
        <f t="shared" si="62"/>
        <v>0</v>
      </c>
      <c r="AB123" s="220"/>
      <c r="AC123" s="209">
        <f t="shared" si="52"/>
        <v>0</v>
      </c>
      <c r="AD123" s="215">
        <f t="shared" si="53"/>
        <v>0</v>
      </c>
      <c r="AE123" s="219">
        <f t="shared" si="63"/>
        <v>0</v>
      </c>
      <c r="AF123" s="220"/>
      <c r="AG123" s="209">
        <f t="shared" si="54"/>
        <v>0</v>
      </c>
      <c r="AH123" s="215">
        <f t="shared" si="55"/>
        <v>0</v>
      </c>
      <c r="AI123" s="219">
        <f t="shared" si="64"/>
        <v>0</v>
      </c>
      <c r="AJ123" s="220"/>
      <c r="AK123" s="209">
        <f t="shared" si="56"/>
        <v>0</v>
      </c>
      <c r="AL123" s="215">
        <f t="shared" si="57"/>
        <v>0</v>
      </c>
    </row>
    <row r="124" spans="1:38" x14ac:dyDescent="0.25">
      <c r="A124" s="217" t="s">
        <v>321</v>
      </c>
      <c r="B124" s="217" t="s">
        <v>137</v>
      </c>
      <c r="C124" s="217" t="s">
        <v>210</v>
      </c>
      <c r="D124" s="218">
        <v>1</v>
      </c>
      <c r="E124" s="185">
        <f>VLOOKUP($C124,Master_Device_DB!$C:$E,2,0)</f>
        <v>0.3</v>
      </c>
      <c r="F124" s="212">
        <f>VLOOKUP($C124,Master_Device_DB!$C:$E,3,0)</f>
        <v>22</v>
      </c>
      <c r="G124" s="219">
        <f t="shared" si="34"/>
        <v>0</v>
      </c>
      <c r="H124" s="220"/>
      <c r="I124" s="209">
        <f t="shared" si="42"/>
        <v>0</v>
      </c>
      <c r="J124" s="215">
        <f t="shared" si="43"/>
        <v>0</v>
      </c>
      <c r="K124" s="219">
        <f t="shared" si="58"/>
        <v>0</v>
      </c>
      <c r="L124" s="220"/>
      <c r="M124" s="209">
        <f t="shared" si="44"/>
        <v>0</v>
      </c>
      <c r="N124" s="215">
        <f t="shared" si="45"/>
        <v>0</v>
      </c>
      <c r="O124" s="221">
        <f t="shared" si="59"/>
        <v>0</v>
      </c>
      <c r="P124" s="220"/>
      <c r="Q124" s="209">
        <f t="shared" si="46"/>
        <v>0</v>
      </c>
      <c r="R124" s="215">
        <f t="shared" si="47"/>
        <v>0</v>
      </c>
      <c r="S124" s="219">
        <f t="shared" si="60"/>
        <v>0</v>
      </c>
      <c r="T124" s="220"/>
      <c r="U124" s="209">
        <f t="shared" si="48"/>
        <v>0</v>
      </c>
      <c r="V124" s="215">
        <f t="shared" si="49"/>
        <v>0</v>
      </c>
      <c r="W124" s="219">
        <f t="shared" si="61"/>
        <v>0</v>
      </c>
      <c r="X124" s="220"/>
      <c r="Y124" s="209">
        <f t="shared" si="50"/>
        <v>0</v>
      </c>
      <c r="Z124" s="215">
        <f t="shared" si="51"/>
        <v>0</v>
      </c>
      <c r="AA124" s="219">
        <f t="shared" si="62"/>
        <v>0</v>
      </c>
      <c r="AB124" s="220"/>
      <c r="AC124" s="209">
        <f t="shared" si="52"/>
        <v>0</v>
      </c>
      <c r="AD124" s="215">
        <f t="shared" si="53"/>
        <v>0</v>
      </c>
      <c r="AE124" s="219">
        <f t="shared" si="63"/>
        <v>0</v>
      </c>
      <c r="AF124" s="220"/>
      <c r="AG124" s="209">
        <f t="shared" si="54"/>
        <v>0</v>
      </c>
      <c r="AH124" s="215">
        <f t="shared" si="55"/>
        <v>0</v>
      </c>
      <c r="AI124" s="219">
        <f t="shared" si="64"/>
        <v>0</v>
      </c>
      <c r="AJ124" s="220"/>
      <c r="AK124" s="209">
        <f t="shared" si="56"/>
        <v>0</v>
      </c>
      <c r="AL124" s="215">
        <f t="shared" si="57"/>
        <v>0</v>
      </c>
    </row>
    <row r="125" spans="1:38" x14ac:dyDescent="0.25">
      <c r="A125" s="217" t="s">
        <v>321</v>
      </c>
      <c r="B125" s="217" t="s">
        <v>138</v>
      </c>
      <c r="C125" s="217" t="s">
        <v>211</v>
      </c>
      <c r="D125" s="218">
        <v>1</v>
      </c>
      <c r="E125" s="185">
        <f>VLOOKUP($C125,Master_Device_DB!$C:$E,2,0)</f>
        <v>0.65</v>
      </c>
      <c r="F125" s="212">
        <f>VLOOKUP($C125,Master_Device_DB!$C:$E,3,0)</f>
        <v>7</v>
      </c>
      <c r="G125" s="219">
        <f t="shared" si="34"/>
        <v>0</v>
      </c>
      <c r="H125" s="220"/>
      <c r="I125" s="209">
        <f t="shared" si="42"/>
        <v>0</v>
      </c>
      <c r="J125" s="215">
        <f t="shared" si="43"/>
        <v>0</v>
      </c>
      <c r="K125" s="219">
        <f t="shared" si="58"/>
        <v>0</v>
      </c>
      <c r="L125" s="220"/>
      <c r="M125" s="209">
        <f t="shared" si="44"/>
        <v>0</v>
      </c>
      <c r="N125" s="215">
        <f t="shared" si="45"/>
        <v>0</v>
      </c>
      <c r="O125" s="221">
        <f t="shared" si="59"/>
        <v>0</v>
      </c>
      <c r="P125" s="220"/>
      <c r="Q125" s="209">
        <f t="shared" si="46"/>
        <v>0</v>
      </c>
      <c r="R125" s="215">
        <f t="shared" si="47"/>
        <v>0</v>
      </c>
      <c r="S125" s="219">
        <f t="shared" si="60"/>
        <v>0</v>
      </c>
      <c r="T125" s="220"/>
      <c r="U125" s="209">
        <f t="shared" si="48"/>
        <v>0</v>
      </c>
      <c r="V125" s="215">
        <f t="shared" si="49"/>
        <v>0</v>
      </c>
      <c r="W125" s="219">
        <f t="shared" si="61"/>
        <v>0</v>
      </c>
      <c r="X125" s="220"/>
      <c r="Y125" s="209">
        <f t="shared" si="50"/>
        <v>0</v>
      </c>
      <c r="Z125" s="215">
        <f t="shared" si="51"/>
        <v>0</v>
      </c>
      <c r="AA125" s="219">
        <f t="shared" si="62"/>
        <v>0</v>
      </c>
      <c r="AB125" s="220"/>
      <c r="AC125" s="209">
        <f t="shared" si="52"/>
        <v>0</v>
      </c>
      <c r="AD125" s="215">
        <f t="shared" si="53"/>
        <v>0</v>
      </c>
      <c r="AE125" s="219">
        <f t="shared" si="63"/>
        <v>0</v>
      </c>
      <c r="AF125" s="220"/>
      <c r="AG125" s="209">
        <f t="shared" si="54"/>
        <v>0</v>
      </c>
      <c r="AH125" s="215">
        <f t="shared" si="55"/>
        <v>0</v>
      </c>
      <c r="AI125" s="219">
        <f t="shared" si="64"/>
        <v>0</v>
      </c>
      <c r="AJ125" s="220"/>
      <c r="AK125" s="209">
        <f t="shared" si="56"/>
        <v>0</v>
      </c>
      <c r="AL125" s="215">
        <f t="shared" si="57"/>
        <v>0</v>
      </c>
    </row>
    <row r="126" spans="1:38" x14ac:dyDescent="0.25">
      <c r="A126" s="217" t="s">
        <v>321</v>
      </c>
      <c r="B126" s="217" t="s">
        <v>139</v>
      </c>
      <c r="C126" s="217" t="s">
        <v>211</v>
      </c>
      <c r="D126" s="218">
        <v>1</v>
      </c>
      <c r="E126" s="185">
        <f>VLOOKUP($C126,Master_Device_DB!$C:$E,2,0)</f>
        <v>0.65</v>
      </c>
      <c r="F126" s="212">
        <f>VLOOKUP($C126,Master_Device_DB!$C:$E,3,0)</f>
        <v>7</v>
      </c>
      <c r="G126" s="219">
        <f t="shared" si="34"/>
        <v>0</v>
      </c>
      <c r="H126" s="220"/>
      <c r="I126" s="209">
        <f t="shared" si="42"/>
        <v>0</v>
      </c>
      <c r="J126" s="215">
        <f t="shared" si="43"/>
        <v>0</v>
      </c>
      <c r="K126" s="219">
        <f t="shared" si="58"/>
        <v>0</v>
      </c>
      <c r="L126" s="220"/>
      <c r="M126" s="209">
        <f t="shared" si="44"/>
        <v>0</v>
      </c>
      <c r="N126" s="215">
        <f t="shared" si="45"/>
        <v>0</v>
      </c>
      <c r="O126" s="221">
        <f t="shared" si="59"/>
        <v>0</v>
      </c>
      <c r="P126" s="220"/>
      <c r="Q126" s="209">
        <f t="shared" si="46"/>
        <v>0</v>
      </c>
      <c r="R126" s="215">
        <f t="shared" si="47"/>
        <v>0</v>
      </c>
      <c r="S126" s="219">
        <f t="shared" si="60"/>
        <v>0</v>
      </c>
      <c r="T126" s="220"/>
      <c r="U126" s="209">
        <f t="shared" si="48"/>
        <v>0</v>
      </c>
      <c r="V126" s="215">
        <f t="shared" si="49"/>
        <v>0</v>
      </c>
      <c r="W126" s="219">
        <f t="shared" si="61"/>
        <v>0</v>
      </c>
      <c r="X126" s="220"/>
      <c r="Y126" s="209">
        <f t="shared" si="50"/>
        <v>0</v>
      </c>
      <c r="Z126" s="215">
        <f t="shared" si="51"/>
        <v>0</v>
      </c>
      <c r="AA126" s="219">
        <f t="shared" si="62"/>
        <v>0</v>
      </c>
      <c r="AB126" s="220"/>
      <c r="AC126" s="209">
        <f t="shared" si="52"/>
        <v>0</v>
      </c>
      <c r="AD126" s="215">
        <f t="shared" si="53"/>
        <v>0</v>
      </c>
      <c r="AE126" s="219">
        <f t="shared" si="63"/>
        <v>0</v>
      </c>
      <c r="AF126" s="220"/>
      <c r="AG126" s="209">
        <f t="shared" si="54"/>
        <v>0</v>
      </c>
      <c r="AH126" s="215">
        <f t="shared" si="55"/>
        <v>0</v>
      </c>
      <c r="AI126" s="219">
        <f t="shared" si="64"/>
        <v>0</v>
      </c>
      <c r="AJ126" s="220"/>
      <c r="AK126" s="209">
        <f t="shared" si="56"/>
        <v>0</v>
      </c>
      <c r="AL126" s="215">
        <f t="shared" si="57"/>
        <v>0</v>
      </c>
    </row>
    <row r="127" spans="1:38" x14ac:dyDescent="0.25">
      <c r="A127" s="217" t="s">
        <v>321</v>
      </c>
      <c r="B127" s="217" t="s">
        <v>140</v>
      </c>
      <c r="C127" s="217" t="s">
        <v>211</v>
      </c>
      <c r="D127" s="218">
        <v>1</v>
      </c>
      <c r="E127" s="185">
        <f>VLOOKUP($C127,Master_Device_DB!$C:$E,2,0)</f>
        <v>0.65</v>
      </c>
      <c r="F127" s="212">
        <f>VLOOKUP($C127,Master_Device_DB!$C:$E,3,0)</f>
        <v>7</v>
      </c>
      <c r="G127" s="219">
        <f t="shared" si="34"/>
        <v>0</v>
      </c>
      <c r="H127" s="220"/>
      <c r="I127" s="209">
        <f t="shared" si="42"/>
        <v>0</v>
      </c>
      <c r="J127" s="215">
        <f t="shared" si="43"/>
        <v>0</v>
      </c>
      <c r="K127" s="219">
        <f t="shared" si="58"/>
        <v>0</v>
      </c>
      <c r="L127" s="220"/>
      <c r="M127" s="209">
        <f t="shared" si="44"/>
        <v>0</v>
      </c>
      <c r="N127" s="215">
        <f t="shared" si="45"/>
        <v>0</v>
      </c>
      <c r="O127" s="221">
        <f t="shared" si="59"/>
        <v>0</v>
      </c>
      <c r="P127" s="220"/>
      <c r="Q127" s="209">
        <f t="shared" si="46"/>
        <v>0</v>
      </c>
      <c r="R127" s="215">
        <f t="shared" si="47"/>
        <v>0</v>
      </c>
      <c r="S127" s="219">
        <f t="shared" si="60"/>
        <v>0</v>
      </c>
      <c r="T127" s="220"/>
      <c r="U127" s="209">
        <f t="shared" si="48"/>
        <v>0</v>
      </c>
      <c r="V127" s="215">
        <f t="shared" si="49"/>
        <v>0</v>
      </c>
      <c r="W127" s="219">
        <f t="shared" si="61"/>
        <v>0</v>
      </c>
      <c r="X127" s="220"/>
      <c r="Y127" s="209">
        <f t="shared" si="50"/>
        <v>0</v>
      </c>
      <c r="Z127" s="215">
        <f t="shared" si="51"/>
        <v>0</v>
      </c>
      <c r="AA127" s="219">
        <f t="shared" si="62"/>
        <v>0</v>
      </c>
      <c r="AB127" s="220"/>
      <c r="AC127" s="209">
        <f t="shared" si="52"/>
        <v>0</v>
      </c>
      <c r="AD127" s="215">
        <f t="shared" si="53"/>
        <v>0</v>
      </c>
      <c r="AE127" s="219">
        <f t="shared" si="63"/>
        <v>0</v>
      </c>
      <c r="AF127" s="220"/>
      <c r="AG127" s="209">
        <f t="shared" si="54"/>
        <v>0</v>
      </c>
      <c r="AH127" s="215">
        <f t="shared" si="55"/>
        <v>0</v>
      </c>
      <c r="AI127" s="219">
        <f t="shared" si="64"/>
        <v>0</v>
      </c>
      <c r="AJ127" s="220"/>
      <c r="AK127" s="209">
        <f t="shared" si="56"/>
        <v>0</v>
      </c>
      <c r="AL127" s="215">
        <f t="shared" si="57"/>
        <v>0</v>
      </c>
    </row>
    <row r="128" spans="1:38" x14ac:dyDescent="0.25">
      <c r="A128" s="217" t="s">
        <v>321</v>
      </c>
      <c r="B128" s="217" t="s">
        <v>138</v>
      </c>
      <c r="C128" s="217" t="s">
        <v>212</v>
      </c>
      <c r="D128" s="218">
        <v>1</v>
      </c>
      <c r="E128" s="185">
        <f>VLOOKUP($C128,Master_Device_DB!$C:$E,2,0)</f>
        <v>0.65</v>
      </c>
      <c r="F128" s="212">
        <f>VLOOKUP($C128,Master_Device_DB!$C:$E,3,0)</f>
        <v>13</v>
      </c>
      <c r="G128" s="219">
        <f t="shared" si="34"/>
        <v>0</v>
      </c>
      <c r="H128" s="220"/>
      <c r="I128" s="209">
        <f t="shared" si="42"/>
        <v>0</v>
      </c>
      <c r="J128" s="215">
        <f t="shared" si="43"/>
        <v>0</v>
      </c>
      <c r="K128" s="219">
        <f t="shared" si="58"/>
        <v>0</v>
      </c>
      <c r="L128" s="220"/>
      <c r="M128" s="209">
        <f t="shared" si="44"/>
        <v>0</v>
      </c>
      <c r="N128" s="215">
        <f t="shared" si="45"/>
        <v>0</v>
      </c>
      <c r="O128" s="221">
        <f t="shared" si="59"/>
        <v>0</v>
      </c>
      <c r="P128" s="220"/>
      <c r="Q128" s="209">
        <f t="shared" si="46"/>
        <v>0</v>
      </c>
      <c r="R128" s="215">
        <f t="shared" si="47"/>
        <v>0</v>
      </c>
      <c r="S128" s="219">
        <f t="shared" si="60"/>
        <v>0</v>
      </c>
      <c r="T128" s="220"/>
      <c r="U128" s="209">
        <f t="shared" si="48"/>
        <v>0</v>
      </c>
      <c r="V128" s="215">
        <f t="shared" si="49"/>
        <v>0</v>
      </c>
      <c r="W128" s="219">
        <f t="shared" si="61"/>
        <v>0</v>
      </c>
      <c r="X128" s="220"/>
      <c r="Y128" s="209">
        <f t="shared" si="50"/>
        <v>0</v>
      </c>
      <c r="Z128" s="215">
        <f t="shared" si="51"/>
        <v>0</v>
      </c>
      <c r="AA128" s="219">
        <f t="shared" si="62"/>
        <v>0</v>
      </c>
      <c r="AB128" s="220"/>
      <c r="AC128" s="209">
        <f t="shared" si="52"/>
        <v>0</v>
      </c>
      <c r="AD128" s="215">
        <f t="shared" si="53"/>
        <v>0</v>
      </c>
      <c r="AE128" s="219">
        <f t="shared" si="63"/>
        <v>0</v>
      </c>
      <c r="AF128" s="220"/>
      <c r="AG128" s="209">
        <f t="shared" si="54"/>
        <v>0</v>
      </c>
      <c r="AH128" s="215">
        <f t="shared" si="55"/>
        <v>0</v>
      </c>
      <c r="AI128" s="219">
        <f t="shared" si="64"/>
        <v>0</v>
      </c>
      <c r="AJ128" s="220"/>
      <c r="AK128" s="209">
        <f t="shared" si="56"/>
        <v>0</v>
      </c>
      <c r="AL128" s="215">
        <f t="shared" si="57"/>
        <v>0</v>
      </c>
    </row>
    <row r="129" spans="1:38" x14ac:dyDescent="0.25">
      <c r="A129" s="217" t="s">
        <v>321</v>
      </c>
      <c r="B129" s="217" t="s">
        <v>139</v>
      </c>
      <c r="C129" s="217" t="s">
        <v>212</v>
      </c>
      <c r="D129" s="218">
        <v>1</v>
      </c>
      <c r="E129" s="185">
        <f>VLOOKUP($C129,Master_Device_DB!$C:$E,2,0)</f>
        <v>0.65</v>
      </c>
      <c r="F129" s="212">
        <f>VLOOKUP($C129,Master_Device_DB!$C:$E,3,0)</f>
        <v>13</v>
      </c>
      <c r="G129" s="219">
        <f t="shared" si="34"/>
        <v>0</v>
      </c>
      <c r="H129" s="220"/>
      <c r="I129" s="209">
        <f t="shared" si="42"/>
        <v>0</v>
      </c>
      <c r="J129" s="215">
        <f t="shared" si="43"/>
        <v>0</v>
      </c>
      <c r="K129" s="219">
        <f t="shared" si="58"/>
        <v>0</v>
      </c>
      <c r="L129" s="220"/>
      <c r="M129" s="209">
        <f t="shared" si="44"/>
        <v>0</v>
      </c>
      <c r="N129" s="215">
        <f t="shared" si="45"/>
        <v>0</v>
      </c>
      <c r="O129" s="221">
        <f t="shared" si="59"/>
        <v>0</v>
      </c>
      <c r="P129" s="220"/>
      <c r="Q129" s="209">
        <f t="shared" si="46"/>
        <v>0</v>
      </c>
      <c r="R129" s="215">
        <f t="shared" si="47"/>
        <v>0</v>
      </c>
      <c r="S129" s="219">
        <f t="shared" si="60"/>
        <v>0</v>
      </c>
      <c r="T129" s="220"/>
      <c r="U129" s="209">
        <f t="shared" si="48"/>
        <v>0</v>
      </c>
      <c r="V129" s="215">
        <f t="shared" si="49"/>
        <v>0</v>
      </c>
      <c r="W129" s="219">
        <f t="shared" si="61"/>
        <v>0</v>
      </c>
      <c r="X129" s="220"/>
      <c r="Y129" s="209">
        <f t="shared" si="50"/>
        <v>0</v>
      </c>
      <c r="Z129" s="215">
        <f t="shared" si="51"/>
        <v>0</v>
      </c>
      <c r="AA129" s="219">
        <f t="shared" si="62"/>
        <v>0</v>
      </c>
      <c r="AB129" s="220"/>
      <c r="AC129" s="209">
        <f t="shared" si="52"/>
        <v>0</v>
      </c>
      <c r="AD129" s="215">
        <f t="shared" si="53"/>
        <v>0</v>
      </c>
      <c r="AE129" s="219">
        <f t="shared" si="63"/>
        <v>0</v>
      </c>
      <c r="AF129" s="220"/>
      <c r="AG129" s="209">
        <f t="shared" si="54"/>
        <v>0</v>
      </c>
      <c r="AH129" s="215">
        <f t="shared" si="55"/>
        <v>0</v>
      </c>
      <c r="AI129" s="219">
        <f t="shared" si="64"/>
        <v>0</v>
      </c>
      <c r="AJ129" s="220"/>
      <c r="AK129" s="209">
        <f t="shared" si="56"/>
        <v>0</v>
      </c>
      <c r="AL129" s="215">
        <f t="shared" si="57"/>
        <v>0</v>
      </c>
    </row>
    <row r="130" spans="1:38" x14ac:dyDescent="0.25">
      <c r="A130" s="217" t="s">
        <v>321</v>
      </c>
      <c r="B130" s="217" t="s">
        <v>141</v>
      </c>
      <c r="C130" s="217" t="s">
        <v>212</v>
      </c>
      <c r="D130" s="218">
        <v>1</v>
      </c>
      <c r="E130" s="185">
        <f>VLOOKUP($C130,Master_Device_DB!$C:$E,2,0)</f>
        <v>0.65</v>
      </c>
      <c r="F130" s="212">
        <f>VLOOKUP($C130,Master_Device_DB!$C:$E,3,0)</f>
        <v>13</v>
      </c>
      <c r="G130" s="219">
        <f t="shared" si="34"/>
        <v>0</v>
      </c>
      <c r="H130" s="220"/>
      <c r="I130" s="209">
        <f t="shared" si="42"/>
        <v>0</v>
      </c>
      <c r="J130" s="215">
        <f t="shared" si="43"/>
        <v>0</v>
      </c>
      <c r="K130" s="219">
        <f t="shared" si="58"/>
        <v>0</v>
      </c>
      <c r="L130" s="220"/>
      <c r="M130" s="209">
        <f t="shared" si="44"/>
        <v>0</v>
      </c>
      <c r="N130" s="215">
        <f t="shared" si="45"/>
        <v>0</v>
      </c>
      <c r="O130" s="221">
        <f t="shared" si="59"/>
        <v>0</v>
      </c>
      <c r="P130" s="220"/>
      <c r="Q130" s="209">
        <f t="shared" si="46"/>
        <v>0</v>
      </c>
      <c r="R130" s="215">
        <f t="shared" si="47"/>
        <v>0</v>
      </c>
      <c r="S130" s="219">
        <f t="shared" si="60"/>
        <v>0</v>
      </c>
      <c r="T130" s="220"/>
      <c r="U130" s="209">
        <f t="shared" si="48"/>
        <v>0</v>
      </c>
      <c r="V130" s="215">
        <f t="shared" si="49"/>
        <v>0</v>
      </c>
      <c r="W130" s="219">
        <f t="shared" si="61"/>
        <v>0</v>
      </c>
      <c r="X130" s="220"/>
      <c r="Y130" s="209">
        <f t="shared" si="50"/>
        <v>0</v>
      </c>
      <c r="Z130" s="215">
        <f t="shared" si="51"/>
        <v>0</v>
      </c>
      <c r="AA130" s="219">
        <f t="shared" si="62"/>
        <v>0</v>
      </c>
      <c r="AB130" s="220"/>
      <c r="AC130" s="209">
        <f t="shared" si="52"/>
        <v>0</v>
      </c>
      <c r="AD130" s="215">
        <f t="shared" si="53"/>
        <v>0</v>
      </c>
      <c r="AE130" s="219">
        <f t="shared" si="63"/>
        <v>0</v>
      </c>
      <c r="AF130" s="220"/>
      <c r="AG130" s="209">
        <f t="shared" si="54"/>
        <v>0</v>
      </c>
      <c r="AH130" s="215">
        <f t="shared" si="55"/>
        <v>0</v>
      </c>
      <c r="AI130" s="219">
        <f t="shared" si="64"/>
        <v>0</v>
      </c>
      <c r="AJ130" s="220"/>
      <c r="AK130" s="209">
        <f t="shared" si="56"/>
        <v>0</v>
      </c>
      <c r="AL130" s="215">
        <f t="shared" si="57"/>
        <v>0</v>
      </c>
    </row>
    <row r="131" spans="1:38" x14ac:dyDescent="0.25">
      <c r="A131" s="217" t="s">
        <v>321</v>
      </c>
      <c r="B131" s="217" t="s">
        <v>140</v>
      </c>
      <c r="C131" s="217" t="s">
        <v>212</v>
      </c>
      <c r="D131" s="218">
        <v>1</v>
      </c>
      <c r="E131" s="185">
        <f>VLOOKUP($C131,Master_Device_DB!$C:$E,2,0)</f>
        <v>0.65</v>
      </c>
      <c r="F131" s="212">
        <f>VLOOKUP($C131,Master_Device_DB!$C:$E,3,0)</f>
        <v>13</v>
      </c>
      <c r="G131" s="219">
        <f t="shared" si="34"/>
        <v>0</v>
      </c>
      <c r="H131" s="220"/>
      <c r="I131" s="209">
        <f t="shared" si="42"/>
        <v>0</v>
      </c>
      <c r="J131" s="215">
        <f t="shared" si="43"/>
        <v>0</v>
      </c>
      <c r="K131" s="219">
        <f t="shared" si="58"/>
        <v>0</v>
      </c>
      <c r="L131" s="220"/>
      <c r="M131" s="209">
        <f t="shared" si="44"/>
        <v>0</v>
      </c>
      <c r="N131" s="215">
        <f t="shared" si="45"/>
        <v>0</v>
      </c>
      <c r="O131" s="221">
        <f t="shared" si="59"/>
        <v>0</v>
      </c>
      <c r="P131" s="220"/>
      <c r="Q131" s="209">
        <f t="shared" si="46"/>
        <v>0</v>
      </c>
      <c r="R131" s="215">
        <f t="shared" si="47"/>
        <v>0</v>
      </c>
      <c r="S131" s="219">
        <f t="shared" si="60"/>
        <v>0</v>
      </c>
      <c r="T131" s="220"/>
      <c r="U131" s="209">
        <f t="shared" si="48"/>
        <v>0</v>
      </c>
      <c r="V131" s="215">
        <f t="shared" si="49"/>
        <v>0</v>
      </c>
      <c r="W131" s="219">
        <f t="shared" si="61"/>
        <v>0</v>
      </c>
      <c r="X131" s="220"/>
      <c r="Y131" s="209">
        <f t="shared" si="50"/>
        <v>0</v>
      </c>
      <c r="Z131" s="215">
        <f t="shared" si="51"/>
        <v>0</v>
      </c>
      <c r="AA131" s="219">
        <f t="shared" si="62"/>
        <v>0</v>
      </c>
      <c r="AB131" s="220"/>
      <c r="AC131" s="209">
        <f t="shared" si="52"/>
        <v>0</v>
      </c>
      <c r="AD131" s="215">
        <f t="shared" si="53"/>
        <v>0</v>
      </c>
      <c r="AE131" s="219">
        <f t="shared" si="63"/>
        <v>0</v>
      </c>
      <c r="AF131" s="220"/>
      <c r="AG131" s="209">
        <f t="shared" si="54"/>
        <v>0</v>
      </c>
      <c r="AH131" s="215">
        <f t="shared" si="55"/>
        <v>0</v>
      </c>
      <c r="AI131" s="219">
        <f t="shared" si="64"/>
        <v>0</v>
      </c>
      <c r="AJ131" s="220"/>
      <c r="AK131" s="209">
        <f t="shared" si="56"/>
        <v>0</v>
      </c>
      <c r="AL131" s="215">
        <f t="shared" si="57"/>
        <v>0</v>
      </c>
    </row>
    <row r="132" spans="1:38" x14ac:dyDescent="0.25">
      <c r="A132" s="217" t="s">
        <v>268</v>
      </c>
      <c r="B132" s="217"/>
      <c r="C132" s="217" t="s">
        <v>424</v>
      </c>
      <c r="D132" s="218">
        <v>1</v>
      </c>
      <c r="E132" s="185">
        <f>VLOOKUP($C132,Master_Device_DB!$C:$E,2,0)</f>
        <v>0.3</v>
      </c>
      <c r="F132" s="212">
        <f>VLOOKUP($C132,Master_Device_DB!$C:$E,3,0)</f>
        <v>7</v>
      </c>
      <c r="G132" s="219">
        <f t="shared" si="34"/>
        <v>0</v>
      </c>
      <c r="H132" s="220"/>
      <c r="I132" s="209">
        <f t="shared" si="42"/>
        <v>0</v>
      </c>
      <c r="J132" s="215">
        <f t="shared" si="43"/>
        <v>0</v>
      </c>
      <c r="K132" s="219">
        <f t="shared" si="58"/>
        <v>0</v>
      </c>
      <c r="L132" s="220"/>
      <c r="M132" s="209">
        <f t="shared" si="44"/>
        <v>0</v>
      </c>
      <c r="N132" s="215">
        <f t="shared" si="45"/>
        <v>0</v>
      </c>
      <c r="O132" s="221">
        <f t="shared" si="59"/>
        <v>0</v>
      </c>
      <c r="P132" s="220"/>
      <c r="Q132" s="209">
        <f t="shared" si="46"/>
        <v>0</v>
      </c>
      <c r="R132" s="215">
        <f t="shared" si="47"/>
        <v>0</v>
      </c>
      <c r="S132" s="219">
        <f t="shared" si="60"/>
        <v>0</v>
      </c>
      <c r="T132" s="220"/>
      <c r="U132" s="209">
        <f t="shared" si="48"/>
        <v>0</v>
      </c>
      <c r="V132" s="215">
        <f t="shared" si="49"/>
        <v>0</v>
      </c>
      <c r="W132" s="219">
        <f t="shared" si="61"/>
        <v>0</v>
      </c>
      <c r="X132" s="220"/>
      <c r="Y132" s="209">
        <f t="shared" si="50"/>
        <v>0</v>
      </c>
      <c r="Z132" s="215">
        <f t="shared" si="51"/>
        <v>0</v>
      </c>
      <c r="AA132" s="219">
        <f t="shared" si="62"/>
        <v>0</v>
      </c>
      <c r="AB132" s="220"/>
      <c r="AC132" s="209">
        <f t="shared" si="52"/>
        <v>0</v>
      </c>
      <c r="AD132" s="215">
        <f t="shared" si="53"/>
        <v>0</v>
      </c>
      <c r="AE132" s="219">
        <f t="shared" si="63"/>
        <v>0</v>
      </c>
      <c r="AF132" s="220"/>
      <c r="AG132" s="209">
        <f t="shared" si="54"/>
        <v>0</v>
      </c>
      <c r="AH132" s="215">
        <f t="shared" si="55"/>
        <v>0</v>
      </c>
      <c r="AI132" s="219">
        <f t="shared" si="64"/>
        <v>0</v>
      </c>
      <c r="AJ132" s="220"/>
      <c r="AK132" s="209">
        <f t="shared" si="56"/>
        <v>0</v>
      </c>
      <c r="AL132" s="215">
        <f t="shared" si="57"/>
        <v>0</v>
      </c>
    </row>
    <row r="133" spans="1:38" x14ac:dyDescent="0.25">
      <c r="A133" s="217" t="s">
        <v>268</v>
      </c>
      <c r="B133" s="217"/>
      <c r="C133" s="217" t="s">
        <v>425</v>
      </c>
      <c r="D133" s="218">
        <v>1</v>
      </c>
      <c r="E133" s="185">
        <f>VLOOKUP($C133,Master_Device_DB!$C:$E,2,0)</f>
        <v>3.2</v>
      </c>
      <c r="F133" s="212">
        <f>VLOOKUP($C133,Master_Device_DB!$C:$E,3,0)</f>
        <v>12</v>
      </c>
      <c r="G133" s="219">
        <f t="shared" ref="G133:G165" si="65">$D133*H133</f>
        <v>0</v>
      </c>
      <c r="H133" s="220"/>
      <c r="I133" s="209">
        <f t="shared" si="42"/>
        <v>0</v>
      </c>
      <c r="J133" s="215">
        <f t="shared" si="43"/>
        <v>0</v>
      </c>
      <c r="K133" s="219">
        <f t="shared" si="58"/>
        <v>0</v>
      </c>
      <c r="L133" s="220"/>
      <c r="M133" s="209">
        <f t="shared" si="44"/>
        <v>0</v>
      </c>
      <c r="N133" s="215">
        <f t="shared" si="45"/>
        <v>0</v>
      </c>
      <c r="O133" s="221">
        <f t="shared" si="59"/>
        <v>0</v>
      </c>
      <c r="P133" s="220"/>
      <c r="Q133" s="209">
        <f t="shared" si="46"/>
        <v>0</v>
      </c>
      <c r="R133" s="215">
        <f t="shared" si="47"/>
        <v>0</v>
      </c>
      <c r="S133" s="219">
        <f t="shared" si="60"/>
        <v>0</v>
      </c>
      <c r="T133" s="220"/>
      <c r="U133" s="209">
        <f t="shared" si="48"/>
        <v>0</v>
      </c>
      <c r="V133" s="215">
        <f t="shared" si="49"/>
        <v>0</v>
      </c>
      <c r="W133" s="219">
        <f t="shared" si="61"/>
        <v>0</v>
      </c>
      <c r="X133" s="220"/>
      <c r="Y133" s="209">
        <f t="shared" si="50"/>
        <v>0</v>
      </c>
      <c r="Z133" s="215">
        <f t="shared" si="51"/>
        <v>0</v>
      </c>
      <c r="AA133" s="219">
        <f t="shared" si="62"/>
        <v>0</v>
      </c>
      <c r="AB133" s="220"/>
      <c r="AC133" s="209">
        <f t="shared" si="52"/>
        <v>0</v>
      </c>
      <c r="AD133" s="215">
        <f t="shared" si="53"/>
        <v>0</v>
      </c>
      <c r="AE133" s="219">
        <f t="shared" si="63"/>
        <v>0</v>
      </c>
      <c r="AF133" s="220"/>
      <c r="AG133" s="209">
        <f t="shared" si="54"/>
        <v>0</v>
      </c>
      <c r="AH133" s="215">
        <f t="shared" si="55"/>
        <v>0</v>
      </c>
      <c r="AI133" s="219">
        <f t="shared" si="64"/>
        <v>0</v>
      </c>
      <c r="AJ133" s="220"/>
      <c r="AK133" s="209">
        <f t="shared" si="56"/>
        <v>0</v>
      </c>
      <c r="AL133" s="215">
        <f t="shared" si="57"/>
        <v>0</v>
      </c>
    </row>
    <row r="134" spans="1:38" x14ac:dyDescent="0.25">
      <c r="A134" s="217" t="s">
        <v>321</v>
      </c>
      <c r="B134" s="217"/>
      <c r="C134" s="217" t="s">
        <v>426</v>
      </c>
      <c r="D134" s="218">
        <v>1</v>
      </c>
      <c r="E134" s="185">
        <f>VLOOKUP($C134,Master_Device_DB!$C:$E,2,0)</f>
        <v>0.65</v>
      </c>
      <c r="F134" s="212">
        <f>VLOOKUP($C134,Master_Device_DB!$C:$E,3,0)</f>
        <v>22</v>
      </c>
      <c r="G134" s="219">
        <f t="shared" si="65"/>
        <v>0</v>
      </c>
      <c r="H134" s="220"/>
      <c r="I134" s="209">
        <f t="shared" si="42"/>
        <v>0</v>
      </c>
      <c r="J134" s="215">
        <f t="shared" si="43"/>
        <v>0</v>
      </c>
      <c r="K134" s="219">
        <f t="shared" ref="K134:K165" si="66">$D134*L134</f>
        <v>0</v>
      </c>
      <c r="L134" s="220"/>
      <c r="M134" s="209">
        <f t="shared" si="44"/>
        <v>0</v>
      </c>
      <c r="N134" s="215">
        <f t="shared" si="45"/>
        <v>0</v>
      </c>
      <c r="O134" s="221">
        <f t="shared" ref="O134:O165" si="67">$D134*P134</f>
        <v>0</v>
      </c>
      <c r="P134" s="220"/>
      <c r="Q134" s="209">
        <f t="shared" si="46"/>
        <v>0</v>
      </c>
      <c r="R134" s="215">
        <f t="shared" si="47"/>
        <v>0</v>
      </c>
      <c r="S134" s="219">
        <f t="shared" ref="S134:S165" si="68">$D134*T134</f>
        <v>0</v>
      </c>
      <c r="T134" s="220"/>
      <c r="U134" s="209">
        <f t="shared" si="48"/>
        <v>0</v>
      </c>
      <c r="V134" s="215">
        <f t="shared" si="49"/>
        <v>0</v>
      </c>
      <c r="W134" s="219">
        <f t="shared" ref="W134:W165" si="69">$D134*X134</f>
        <v>0</v>
      </c>
      <c r="X134" s="220"/>
      <c r="Y134" s="209">
        <f t="shared" si="50"/>
        <v>0</v>
      </c>
      <c r="Z134" s="215">
        <f t="shared" si="51"/>
        <v>0</v>
      </c>
      <c r="AA134" s="219">
        <f t="shared" ref="AA134:AA165" si="70">$D134*AB134</f>
        <v>0</v>
      </c>
      <c r="AB134" s="220"/>
      <c r="AC134" s="209">
        <f t="shared" si="52"/>
        <v>0</v>
      </c>
      <c r="AD134" s="215">
        <f t="shared" si="53"/>
        <v>0</v>
      </c>
      <c r="AE134" s="219">
        <f t="shared" ref="AE134:AE165" si="71">$D134*AF134</f>
        <v>0</v>
      </c>
      <c r="AF134" s="220"/>
      <c r="AG134" s="209">
        <f t="shared" si="54"/>
        <v>0</v>
      </c>
      <c r="AH134" s="215">
        <f t="shared" si="55"/>
        <v>0</v>
      </c>
      <c r="AI134" s="219">
        <f t="shared" ref="AI134:AI165" si="72">$D134*AJ134</f>
        <v>0</v>
      </c>
      <c r="AJ134" s="220"/>
      <c r="AK134" s="209">
        <f t="shared" si="56"/>
        <v>0</v>
      </c>
      <c r="AL134" s="215">
        <f t="shared" si="57"/>
        <v>0</v>
      </c>
    </row>
    <row r="135" spans="1:38" x14ac:dyDescent="0.25">
      <c r="A135" s="217" t="s">
        <v>321</v>
      </c>
      <c r="B135" s="217" t="s">
        <v>142</v>
      </c>
      <c r="C135" s="217" t="s">
        <v>213</v>
      </c>
      <c r="D135" s="218">
        <v>1</v>
      </c>
      <c r="E135" s="185">
        <f>VLOOKUP($C135,Master_Device_DB!$C:$E,2,0)</f>
        <v>0.43</v>
      </c>
      <c r="F135" s="212">
        <f>VLOOKUP($C135,Master_Device_DB!$C:$E,3,0)</f>
        <v>6.65</v>
      </c>
      <c r="G135" s="219">
        <f t="shared" si="65"/>
        <v>0</v>
      </c>
      <c r="H135" s="220"/>
      <c r="I135" s="209">
        <f t="shared" ref="I135:I171" si="73">H135*$E135</f>
        <v>0</v>
      </c>
      <c r="J135" s="215">
        <f t="shared" ref="J135:J167" si="74">H135*$F135</f>
        <v>0</v>
      </c>
      <c r="K135" s="219">
        <f t="shared" si="66"/>
        <v>0</v>
      </c>
      <c r="L135" s="220"/>
      <c r="M135" s="209">
        <f t="shared" ref="M135:M171" si="75">L135*$E135</f>
        <v>0</v>
      </c>
      <c r="N135" s="215">
        <f t="shared" ref="N135:N167" si="76">L135*$F135</f>
        <v>0</v>
      </c>
      <c r="O135" s="221">
        <f t="shared" si="67"/>
        <v>0</v>
      </c>
      <c r="P135" s="220"/>
      <c r="Q135" s="209">
        <f t="shared" ref="Q135:Q171" si="77">P135*$E135</f>
        <v>0</v>
      </c>
      <c r="R135" s="215">
        <f t="shared" ref="R135:R167" si="78">P135*$F135</f>
        <v>0</v>
      </c>
      <c r="S135" s="219">
        <f t="shared" si="68"/>
        <v>0</v>
      </c>
      <c r="T135" s="220"/>
      <c r="U135" s="209">
        <f t="shared" ref="U135:U171" si="79">T135*$E135</f>
        <v>0</v>
      </c>
      <c r="V135" s="215">
        <f t="shared" ref="V135:V167" si="80">T135*$F135</f>
        <v>0</v>
      </c>
      <c r="W135" s="219">
        <f t="shared" si="69"/>
        <v>0</v>
      </c>
      <c r="X135" s="220"/>
      <c r="Y135" s="209">
        <f t="shared" ref="Y135:Y171" si="81">X135*$E135</f>
        <v>0</v>
      </c>
      <c r="Z135" s="215">
        <f t="shared" ref="Z135:Z167" si="82">X135*$F135</f>
        <v>0</v>
      </c>
      <c r="AA135" s="219">
        <f t="shared" si="70"/>
        <v>0</v>
      </c>
      <c r="AB135" s="220"/>
      <c r="AC135" s="209">
        <f t="shared" ref="AC135:AC171" si="83">AB135*$E135</f>
        <v>0</v>
      </c>
      <c r="AD135" s="215">
        <f t="shared" ref="AD135:AD167" si="84">AB135*$F135</f>
        <v>0</v>
      </c>
      <c r="AE135" s="219">
        <f t="shared" si="71"/>
        <v>0</v>
      </c>
      <c r="AF135" s="220"/>
      <c r="AG135" s="209">
        <f t="shared" ref="AG135:AG171" si="85">AF135*$E135</f>
        <v>0</v>
      </c>
      <c r="AH135" s="215">
        <f t="shared" ref="AH135:AH167" si="86">AF135*$F135</f>
        <v>0</v>
      </c>
      <c r="AI135" s="219">
        <f t="shared" si="72"/>
        <v>0</v>
      </c>
      <c r="AJ135" s="220"/>
      <c r="AK135" s="209">
        <f t="shared" ref="AK135:AK171" si="87">AJ135*$E135</f>
        <v>0</v>
      </c>
      <c r="AL135" s="215">
        <f t="shared" ref="AL135:AL167" si="88">AJ135*$F135</f>
        <v>0</v>
      </c>
    </row>
    <row r="136" spans="1:38" x14ac:dyDescent="0.25">
      <c r="A136" s="217" t="s">
        <v>321</v>
      </c>
      <c r="B136" s="217" t="s">
        <v>143</v>
      </c>
      <c r="C136" s="217" t="s">
        <v>213</v>
      </c>
      <c r="D136" s="218">
        <v>1</v>
      </c>
      <c r="E136" s="185">
        <f>VLOOKUP($C136,Master_Device_DB!$C:$E,2,0)</f>
        <v>0.43</v>
      </c>
      <c r="F136" s="212">
        <f>VLOOKUP($C136,Master_Device_DB!$C:$E,3,0)</f>
        <v>6.65</v>
      </c>
      <c r="G136" s="219">
        <f t="shared" si="65"/>
        <v>0</v>
      </c>
      <c r="H136" s="220"/>
      <c r="I136" s="209">
        <f t="shared" si="73"/>
        <v>0</v>
      </c>
      <c r="J136" s="215">
        <f t="shared" si="74"/>
        <v>0</v>
      </c>
      <c r="K136" s="219">
        <f t="shared" si="66"/>
        <v>0</v>
      </c>
      <c r="L136" s="220"/>
      <c r="M136" s="209">
        <f t="shared" si="75"/>
        <v>0</v>
      </c>
      <c r="N136" s="215">
        <f t="shared" si="76"/>
        <v>0</v>
      </c>
      <c r="O136" s="221">
        <f t="shared" si="67"/>
        <v>0</v>
      </c>
      <c r="P136" s="220"/>
      <c r="Q136" s="209">
        <f t="shared" si="77"/>
        <v>0</v>
      </c>
      <c r="R136" s="215">
        <f t="shared" si="78"/>
        <v>0</v>
      </c>
      <c r="S136" s="219">
        <f t="shared" si="68"/>
        <v>0</v>
      </c>
      <c r="T136" s="220"/>
      <c r="U136" s="209">
        <f t="shared" si="79"/>
        <v>0</v>
      </c>
      <c r="V136" s="215">
        <f t="shared" si="80"/>
        <v>0</v>
      </c>
      <c r="W136" s="219">
        <f t="shared" si="69"/>
        <v>0</v>
      </c>
      <c r="X136" s="220"/>
      <c r="Y136" s="209">
        <f t="shared" si="81"/>
        <v>0</v>
      </c>
      <c r="Z136" s="215">
        <f t="shared" si="82"/>
        <v>0</v>
      </c>
      <c r="AA136" s="219">
        <f t="shared" si="70"/>
        <v>0</v>
      </c>
      <c r="AB136" s="220"/>
      <c r="AC136" s="209">
        <f t="shared" si="83"/>
        <v>0</v>
      </c>
      <c r="AD136" s="215">
        <f t="shared" si="84"/>
        <v>0</v>
      </c>
      <c r="AE136" s="219">
        <f t="shared" si="71"/>
        <v>0</v>
      </c>
      <c r="AF136" s="220"/>
      <c r="AG136" s="209">
        <f t="shared" si="85"/>
        <v>0</v>
      </c>
      <c r="AH136" s="215">
        <f t="shared" si="86"/>
        <v>0</v>
      </c>
      <c r="AI136" s="219">
        <f t="shared" si="72"/>
        <v>0</v>
      </c>
      <c r="AJ136" s="220"/>
      <c r="AK136" s="209">
        <f t="shared" si="87"/>
        <v>0</v>
      </c>
      <c r="AL136" s="215">
        <f t="shared" si="88"/>
        <v>0</v>
      </c>
    </row>
    <row r="137" spans="1:38" x14ac:dyDescent="0.25">
      <c r="A137" s="217" t="s">
        <v>321</v>
      </c>
      <c r="B137" s="217" t="s">
        <v>144</v>
      </c>
      <c r="C137" s="217" t="s">
        <v>213</v>
      </c>
      <c r="D137" s="218">
        <v>1</v>
      </c>
      <c r="E137" s="185">
        <f>VLOOKUP($C137,Master_Device_DB!$C:$E,2,0)</f>
        <v>0.43</v>
      </c>
      <c r="F137" s="212">
        <f>VLOOKUP($C137,Master_Device_DB!$C:$E,3,0)</f>
        <v>6.65</v>
      </c>
      <c r="G137" s="219">
        <f t="shared" si="65"/>
        <v>0</v>
      </c>
      <c r="H137" s="220"/>
      <c r="I137" s="209">
        <f t="shared" si="73"/>
        <v>0</v>
      </c>
      <c r="J137" s="215">
        <f t="shared" si="74"/>
        <v>0</v>
      </c>
      <c r="K137" s="219">
        <f t="shared" si="66"/>
        <v>0</v>
      </c>
      <c r="L137" s="220"/>
      <c r="M137" s="209">
        <f t="shared" si="75"/>
        <v>0</v>
      </c>
      <c r="N137" s="215">
        <f t="shared" si="76"/>
        <v>0</v>
      </c>
      <c r="O137" s="221">
        <f t="shared" si="67"/>
        <v>0</v>
      </c>
      <c r="P137" s="220"/>
      <c r="Q137" s="209">
        <f t="shared" si="77"/>
        <v>0</v>
      </c>
      <c r="R137" s="215">
        <f t="shared" si="78"/>
        <v>0</v>
      </c>
      <c r="S137" s="219">
        <f t="shared" si="68"/>
        <v>0</v>
      </c>
      <c r="T137" s="220"/>
      <c r="U137" s="209">
        <f t="shared" si="79"/>
        <v>0</v>
      </c>
      <c r="V137" s="215">
        <f t="shared" si="80"/>
        <v>0</v>
      </c>
      <c r="W137" s="219">
        <f t="shared" si="69"/>
        <v>0</v>
      </c>
      <c r="X137" s="220"/>
      <c r="Y137" s="209">
        <f t="shared" si="81"/>
        <v>0</v>
      </c>
      <c r="Z137" s="215">
        <f t="shared" si="82"/>
        <v>0</v>
      </c>
      <c r="AA137" s="219">
        <f t="shared" si="70"/>
        <v>0</v>
      </c>
      <c r="AB137" s="220"/>
      <c r="AC137" s="209">
        <f t="shared" si="83"/>
        <v>0</v>
      </c>
      <c r="AD137" s="215">
        <f t="shared" si="84"/>
        <v>0</v>
      </c>
      <c r="AE137" s="219">
        <f t="shared" si="71"/>
        <v>0</v>
      </c>
      <c r="AF137" s="220"/>
      <c r="AG137" s="209">
        <f t="shared" si="85"/>
        <v>0</v>
      </c>
      <c r="AH137" s="215">
        <f t="shared" si="86"/>
        <v>0</v>
      </c>
      <c r="AI137" s="219">
        <f t="shared" si="72"/>
        <v>0</v>
      </c>
      <c r="AJ137" s="220"/>
      <c r="AK137" s="209">
        <f t="shared" si="87"/>
        <v>0</v>
      </c>
      <c r="AL137" s="215">
        <f t="shared" si="88"/>
        <v>0</v>
      </c>
    </row>
    <row r="138" spans="1:38" x14ac:dyDescent="0.25">
      <c r="A138" s="217" t="s">
        <v>321</v>
      </c>
      <c r="B138" s="217" t="s">
        <v>145</v>
      </c>
      <c r="C138" s="217" t="s">
        <v>214</v>
      </c>
      <c r="D138" s="218">
        <v>1</v>
      </c>
      <c r="E138" s="185">
        <f>VLOOKUP($C138,Master_Device_DB!$C:$E,2,0)</f>
        <v>0.43</v>
      </c>
      <c r="F138" s="212">
        <f>VLOOKUP($C138,Master_Device_DB!$C:$E,3,0)</f>
        <v>8.36</v>
      </c>
      <c r="G138" s="219">
        <f t="shared" si="65"/>
        <v>0</v>
      </c>
      <c r="H138" s="220"/>
      <c r="I138" s="209">
        <f t="shared" si="73"/>
        <v>0</v>
      </c>
      <c r="J138" s="215">
        <f t="shared" si="74"/>
        <v>0</v>
      </c>
      <c r="K138" s="219">
        <f t="shared" si="66"/>
        <v>0</v>
      </c>
      <c r="L138" s="220"/>
      <c r="M138" s="209">
        <f t="shared" si="75"/>
        <v>0</v>
      </c>
      <c r="N138" s="215">
        <f t="shared" si="76"/>
        <v>0</v>
      </c>
      <c r="O138" s="221">
        <f t="shared" si="67"/>
        <v>0</v>
      </c>
      <c r="P138" s="220"/>
      <c r="Q138" s="209">
        <f t="shared" si="77"/>
        <v>0</v>
      </c>
      <c r="R138" s="215">
        <f t="shared" si="78"/>
        <v>0</v>
      </c>
      <c r="S138" s="219">
        <f t="shared" si="68"/>
        <v>0</v>
      </c>
      <c r="T138" s="220"/>
      <c r="U138" s="209">
        <f t="shared" si="79"/>
        <v>0</v>
      </c>
      <c r="V138" s="215">
        <f t="shared" si="80"/>
        <v>0</v>
      </c>
      <c r="W138" s="219">
        <f t="shared" si="69"/>
        <v>0</v>
      </c>
      <c r="X138" s="220"/>
      <c r="Y138" s="209">
        <f t="shared" si="81"/>
        <v>0</v>
      </c>
      <c r="Z138" s="215">
        <f t="shared" si="82"/>
        <v>0</v>
      </c>
      <c r="AA138" s="219">
        <f t="shared" si="70"/>
        <v>0</v>
      </c>
      <c r="AB138" s="220"/>
      <c r="AC138" s="209">
        <f t="shared" si="83"/>
        <v>0</v>
      </c>
      <c r="AD138" s="215">
        <f t="shared" si="84"/>
        <v>0</v>
      </c>
      <c r="AE138" s="219">
        <f t="shared" si="71"/>
        <v>0</v>
      </c>
      <c r="AF138" s="220"/>
      <c r="AG138" s="209">
        <f t="shared" si="85"/>
        <v>0</v>
      </c>
      <c r="AH138" s="215">
        <f t="shared" si="86"/>
        <v>0</v>
      </c>
      <c r="AI138" s="219">
        <f t="shared" si="72"/>
        <v>0</v>
      </c>
      <c r="AJ138" s="220"/>
      <c r="AK138" s="209">
        <f t="shared" si="87"/>
        <v>0</v>
      </c>
      <c r="AL138" s="215">
        <f t="shared" si="88"/>
        <v>0</v>
      </c>
    </row>
    <row r="139" spans="1:38" x14ac:dyDescent="0.25">
      <c r="A139" s="217" t="s">
        <v>321</v>
      </c>
      <c r="B139" s="217" t="s">
        <v>146</v>
      </c>
      <c r="C139" s="217" t="s">
        <v>214</v>
      </c>
      <c r="D139" s="218">
        <v>1</v>
      </c>
      <c r="E139" s="185">
        <f>VLOOKUP($C139,Master_Device_DB!$C:$E,2,0)</f>
        <v>0.43</v>
      </c>
      <c r="F139" s="212">
        <f>VLOOKUP($C139,Master_Device_DB!$C:$E,3,0)</f>
        <v>8.36</v>
      </c>
      <c r="G139" s="219">
        <f t="shared" si="65"/>
        <v>0</v>
      </c>
      <c r="H139" s="220"/>
      <c r="I139" s="209">
        <f t="shared" si="73"/>
        <v>0</v>
      </c>
      <c r="J139" s="215">
        <f t="shared" si="74"/>
        <v>0</v>
      </c>
      <c r="K139" s="219">
        <f t="shared" si="66"/>
        <v>0</v>
      </c>
      <c r="L139" s="220"/>
      <c r="M139" s="209">
        <f t="shared" si="75"/>
        <v>0</v>
      </c>
      <c r="N139" s="215">
        <f t="shared" si="76"/>
        <v>0</v>
      </c>
      <c r="O139" s="221">
        <f t="shared" si="67"/>
        <v>0</v>
      </c>
      <c r="P139" s="220"/>
      <c r="Q139" s="209">
        <f t="shared" si="77"/>
        <v>0</v>
      </c>
      <c r="R139" s="215">
        <f t="shared" si="78"/>
        <v>0</v>
      </c>
      <c r="S139" s="219">
        <f t="shared" si="68"/>
        <v>0</v>
      </c>
      <c r="T139" s="220"/>
      <c r="U139" s="209">
        <f t="shared" si="79"/>
        <v>0</v>
      </c>
      <c r="V139" s="215">
        <f t="shared" si="80"/>
        <v>0</v>
      </c>
      <c r="W139" s="219">
        <f t="shared" si="69"/>
        <v>0</v>
      </c>
      <c r="X139" s="220"/>
      <c r="Y139" s="209">
        <f t="shared" si="81"/>
        <v>0</v>
      </c>
      <c r="Z139" s="215">
        <f t="shared" si="82"/>
        <v>0</v>
      </c>
      <c r="AA139" s="219">
        <f t="shared" si="70"/>
        <v>0</v>
      </c>
      <c r="AB139" s="220"/>
      <c r="AC139" s="209">
        <f t="shared" si="83"/>
        <v>0</v>
      </c>
      <c r="AD139" s="215">
        <f t="shared" si="84"/>
        <v>0</v>
      </c>
      <c r="AE139" s="219">
        <f t="shared" si="71"/>
        <v>0</v>
      </c>
      <c r="AF139" s="220"/>
      <c r="AG139" s="209">
        <f t="shared" si="85"/>
        <v>0</v>
      </c>
      <c r="AH139" s="215">
        <f t="shared" si="86"/>
        <v>0</v>
      </c>
      <c r="AI139" s="219">
        <f t="shared" si="72"/>
        <v>0</v>
      </c>
      <c r="AJ139" s="220"/>
      <c r="AK139" s="209">
        <f t="shared" si="87"/>
        <v>0</v>
      </c>
      <c r="AL139" s="215">
        <f t="shared" si="88"/>
        <v>0</v>
      </c>
    </row>
    <row r="140" spans="1:38" x14ac:dyDescent="0.25">
      <c r="A140" s="217" t="s">
        <v>321</v>
      </c>
      <c r="B140" s="217" t="s">
        <v>147</v>
      </c>
      <c r="C140" s="217" t="s">
        <v>214</v>
      </c>
      <c r="D140" s="218">
        <v>1</v>
      </c>
      <c r="E140" s="185">
        <f>VLOOKUP($C140,Master_Device_DB!$C:$E,2,0)</f>
        <v>0.43</v>
      </c>
      <c r="F140" s="212">
        <f>VLOOKUP($C140,Master_Device_DB!$C:$E,3,0)</f>
        <v>8.36</v>
      </c>
      <c r="G140" s="219">
        <f t="shared" si="65"/>
        <v>0</v>
      </c>
      <c r="H140" s="220"/>
      <c r="I140" s="209">
        <f t="shared" si="73"/>
        <v>0</v>
      </c>
      <c r="J140" s="215">
        <f t="shared" si="74"/>
        <v>0</v>
      </c>
      <c r="K140" s="219">
        <f t="shared" si="66"/>
        <v>0</v>
      </c>
      <c r="L140" s="220"/>
      <c r="M140" s="209">
        <f t="shared" si="75"/>
        <v>0</v>
      </c>
      <c r="N140" s="215">
        <f t="shared" si="76"/>
        <v>0</v>
      </c>
      <c r="O140" s="221">
        <f t="shared" si="67"/>
        <v>0</v>
      </c>
      <c r="P140" s="220"/>
      <c r="Q140" s="209">
        <f t="shared" si="77"/>
        <v>0</v>
      </c>
      <c r="R140" s="215">
        <f t="shared" si="78"/>
        <v>0</v>
      </c>
      <c r="S140" s="219">
        <f t="shared" si="68"/>
        <v>0</v>
      </c>
      <c r="T140" s="220"/>
      <c r="U140" s="209">
        <f t="shared" si="79"/>
        <v>0</v>
      </c>
      <c r="V140" s="215">
        <f t="shared" si="80"/>
        <v>0</v>
      </c>
      <c r="W140" s="219">
        <f t="shared" si="69"/>
        <v>0</v>
      </c>
      <c r="X140" s="220"/>
      <c r="Y140" s="209">
        <f t="shared" si="81"/>
        <v>0</v>
      </c>
      <c r="Z140" s="215">
        <f t="shared" si="82"/>
        <v>0</v>
      </c>
      <c r="AA140" s="219">
        <f t="shared" si="70"/>
        <v>0</v>
      </c>
      <c r="AB140" s="220"/>
      <c r="AC140" s="209">
        <f t="shared" si="83"/>
        <v>0</v>
      </c>
      <c r="AD140" s="215">
        <f t="shared" si="84"/>
        <v>0</v>
      </c>
      <c r="AE140" s="219">
        <f t="shared" si="71"/>
        <v>0</v>
      </c>
      <c r="AF140" s="220"/>
      <c r="AG140" s="209">
        <f t="shared" si="85"/>
        <v>0</v>
      </c>
      <c r="AH140" s="215">
        <f t="shared" si="86"/>
        <v>0</v>
      </c>
      <c r="AI140" s="219">
        <f t="shared" si="72"/>
        <v>0</v>
      </c>
      <c r="AJ140" s="220"/>
      <c r="AK140" s="209">
        <f t="shared" si="87"/>
        <v>0</v>
      </c>
      <c r="AL140" s="215">
        <f t="shared" si="88"/>
        <v>0</v>
      </c>
    </row>
    <row r="141" spans="1:38" x14ac:dyDescent="0.25">
      <c r="A141" s="217" t="s">
        <v>321</v>
      </c>
      <c r="B141" s="217" t="s">
        <v>148</v>
      </c>
      <c r="C141" s="217" t="s">
        <v>215</v>
      </c>
      <c r="D141" s="218">
        <v>1</v>
      </c>
      <c r="E141" s="185">
        <f>VLOOKUP($C141,Master_Device_DB!$C:$E,2,0)</f>
        <v>0.43</v>
      </c>
      <c r="F141" s="212">
        <f>VLOOKUP($C141,Master_Device_DB!$C:$E,3,0)</f>
        <v>1.9</v>
      </c>
      <c r="G141" s="219">
        <f t="shared" si="65"/>
        <v>0</v>
      </c>
      <c r="H141" s="220"/>
      <c r="I141" s="209">
        <f t="shared" si="73"/>
        <v>0</v>
      </c>
      <c r="J141" s="215">
        <f t="shared" si="74"/>
        <v>0</v>
      </c>
      <c r="K141" s="219">
        <f t="shared" si="66"/>
        <v>0</v>
      </c>
      <c r="L141" s="220"/>
      <c r="M141" s="209">
        <f t="shared" si="75"/>
        <v>0</v>
      </c>
      <c r="N141" s="215">
        <f t="shared" si="76"/>
        <v>0</v>
      </c>
      <c r="O141" s="221">
        <f t="shared" si="67"/>
        <v>0</v>
      </c>
      <c r="P141" s="220"/>
      <c r="Q141" s="209">
        <f t="shared" si="77"/>
        <v>0</v>
      </c>
      <c r="R141" s="215">
        <f t="shared" si="78"/>
        <v>0</v>
      </c>
      <c r="S141" s="219">
        <f t="shared" si="68"/>
        <v>0</v>
      </c>
      <c r="T141" s="220"/>
      <c r="U141" s="209">
        <f t="shared" si="79"/>
        <v>0</v>
      </c>
      <c r="V141" s="215">
        <f t="shared" si="80"/>
        <v>0</v>
      </c>
      <c r="W141" s="219">
        <f t="shared" si="69"/>
        <v>0</v>
      </c>
      <c r="X141" s="220"/>
      <c r="Y141" s="209">
        <f t="shared" si="81"/>
        <v>0</v>
      </c>
      <c r="Z141" s="215">
        <f t="shared" si="82"/>
        <v>0</v>
      </c>
      <c r="AA141" s="219">
        <f t="shared" si="70"/>
        <v>0</v>
      </c>
      <c r="AB141" s="220"/>
      <c r="AC141" s="209">
        <f t="shared" si="83"/>
        <v>0</v>
      </c>
      <c r="AD141" s="215">
        <f t="shared" si="84"/>
        <v>0</v>
      </c>
      <c r="AE141" s="219">
        <f t="shared" si="71"/>
        <v>0</v>
      </c>
      <c r="AF141" s="220"/>
      <c r="AG141" s="209">
        <f t="shared" si="85"/>
        <v>0</v>
      </c>
      <c r="AH141" s="215">
        <f t="shared" si="86"/>
        <v>0</v>
      </c>
      <c r="AI141" s="219">
        <f t="shared" si="72"/>
        <v>0</v>
      </c>
      <c r="AJ141" s="220"/>
      <c r="AK141" s="209">
        <f t="shared" si="87"/>
        <v>0</v>
      </c>
      <c r="AL141" s="215">
        <f t="shared" si="88"/>
        <v>0</v>
      </c>
    </row>
    <row r="142" spans="1:38" x14ac:dyDescent="0.25">
      <c r="A142" s="217" t="s">
        <v>321</v>
      </c>
      <c r="B142" s="217" t="s">
        <v>149</v>
      </c>
      <c r="C142" s="217" t="s">
        <v>216</v>
      </c>
      <c r="D142" s="218">
        <v>1</v>
      </c>
      <c r="E142" s="185">
        <f>VLOOKUP($C142,Master_Device_DB!$C:$E,2,0)</f>
        <v>0.13</v>
      </c>
      <c r="F142" s="212">
        <f>VLOOKUP($C142,Master_Device_DB!$C:$E,3,0)</f>
        <v>23.8</v>
      </c>
      <c r="G142" s="219">
        <f t="shared" si="65"/>
        <v>0</v>
      </c>
      <c r="H142" s="220"/>
      <c r="I142" s="209">
        <f t="shared" si="73"/>
        <v>0</v>
      </c>
      <c r="J142" s="215">
        <f t="shared" si="74"/>
        <v>0</v>
      </c>
      <c r="K142" s="219">
        <f t="shared" si="66"/>
        <v>0</v>
      </c>
      <c r="L142" s="220"/>
      <c r="M142" s="209">
        <f t="shared" si="75"/>
        <v>0</v>
      </c>
      <c r="N142" s="215">
        <f t="shared" si="76"/>
        <v>0</v>
      </c>
      <c r="O142" s="221">
        <f t="shared" si="67"/>
        <v>0</v>
      </c>
      <c r="P142" s="220"/>
      <c r="Q142" s="209">
        <f t="shared" si="77"/>
        <v>0</v>
      </c>
      <c r="R142" s="215">
        <f t="shared" si="78"/>
        <v>0</v>
      </c>
      <c r="S142" s="219">
        <f t="shared" si="68"/>
        <v>0</v>
      </c>
      <c r="T142" s="220"/>
      <c r="U142" s="209">
        <f t="shared" si="79"/>
        <v>0</v>
      </c>
      <c r="V142" s="215">
        <f t="shared" si="80"/>
        <v>0</v>
      </c>
      <c r="W142" s="219">
        <f t="shared" si="69"/>
        <v>0</v>
      </c>
      <c r="X142" s="220"/>
      <c r="Y142" s="209">
        <f t="shared" si="81"/>
        <v>0</v>
      </c>
      <c r="Z142" s="215">
        <f t="shared" si="82"/>
        <v>0</v>
      </c>
      <c r="AA142" s="219">
        <f t="shared" si="70"/>
        <v>0</v>
      </c>
      <c r="AB142" s="220"/>
      <c r="AC142" s="209">
        <f t="shared" si="83"/>
        <v>0</v>
      </c>
      <c r="AD142" s="215">
        <f t="shared" si="84"/>
        <v>0</v>
      </c>
      <c r="AE142" s="219">
        <f t="shared" si="71"/>
        <v>0</v>
      </c>
      <c r="AF142" s="220"/>
      <c r="AG142" s="209">
        <f t="shared" si="85"/>
        <v>0</v>
      </c>
      <c r="AH142" s="215">
        <f t="shared" si="86"/>
        <v>0</v>
      </c>
      <c r="AI142" s="219">
        <f t="shared" si="72"/>
        <v>0</v>
      </c>
      <c r="AJ142" s="220"/>
      <c r="AK142" s="209">
        <f t="shared" si="87"/>
        <v>0</v>
      </c>
      <c r="AL142" s="215">
        <f t="shared" si="88"/>
        <v>0</v>
      </c>
    </row>
    <row r="143" spans="1:38" x14ac:dyDescent="0.25">
      <c r="A143" s="217" t="s">
        <v>321</v>
      </c>
      <c r="B143" s="217" t="s">
        <v>150</v>
      </c>
      <c r="C143" s="217" t="s">
        <v>216</v>
      </c>
      <c r="D143" s="218">
        <v>1</v>
      </c>
      <c r="E143" s="185">
        <f>VLOOKUP($C143,Master_Device_DB!$C:$E,2,0)</f>
        <v>0.13</v>
      </c>
      <c r="F143" s="212">
        <f>VLOOKUP($C143,Master_Device_DB!$C:$E,3,0)</f>
        <v>23.8</v>
      </c>
      <c r="G143" s="219">
        <f t="shared" si="65"/>
        <v>0</v>
      </c>
      <c r="H143" s="220"/>
      <c r="I143" s="209">
        <f t="shared" si="73"/>
        <v>0</v>
      </c>
      <c r="J143" s="215">
        <f t="shared" si="74"/>
        <v>0</v>
      </c>
      <c r="K143" s="219">
        <f t="shared" si="66"/>
        <v>0</v>
      </c>
      <c r="L143" s="220"/>
      <c r="M143" s="209">
        <f t="shared" si="75"/>
        <v>0</v>
      </c>
      <c r="N143" s="215">
        <f t="shared" si="76"/>
        <v>0</v>
      </c>
      <c r="O143" s="221">
        <f t="shared" si="67"/>
        <v>0</v>
      </c>
      <c r="P143" s="220"/>
      <c r="Q143" s="209">
        <f t="shared" si="77"/>
        <v>0</v>
      </c>
      <c r="R143" s="215">
        <f t="shared" si="78"/>
        <v>0</v>
      </c>
      <c r="S143" s="219">
        <f t="shared" si="68"/>
        <v>0</v>
      </c>
      <c r="T143" s="220"/>
      <c r="U143" s="209">
        <f t="shared" si="79"/>
        <v>0</v>
      </c>
      <c r="V143" s="215">
        <f t="shared" si="80"/>
        <v>0</v>
      </c>
      <c r="W143" s="219">
        <f t="shared" si="69"/>
        <v>0</v>
      </c>
      <c r="X143" s="220"/>
      <c r="Y143" s="209">
        <f t="shared" si="81"/>
        <v>0</v>
      </c>
      <c r="Z143" s="215">
        <f t="shared" si="82"/>
        <v>0</v>
      </c>
      <c r="AA143" s="219">
        <f t="shared" si="70"/>
        <v>0</v>
      </c>
      <c r="AB143" s="220"/>
      <c r="AC143" s="209">
        <f t="shared" si="83"/>
        <v>0</v>
      </c>
      <c r="AD143" s="215">
        <f t="shared" si="84"/>
        <v>0</v>
      </c>
      <c r="AE143" s="219">
        <f t="shared" si="71"/>
        <v>0</v>
      </c>
      <c r="AF143" s="220"/>
      <c r="AG143" s="209">
        <f t="shared" si="85"/>
        <v>0</v>
      </c>
      <c r="AH143" s="215">
        <f t="shared" si="86"/>
        <v>0</v>
      </c>
      <c r="AI143" s="219">
        <f t="shared" si="72"/>
        <v>0</v>
      </c>
      <c r="AJ143" s="220"/>
      <c r="AK143" s="209">
        <f t="shared" si="87"/>
        <v>0</v>
      </c>
      <c r="AL143" s="215">
        <f t="shared" si="88"/>
        <v>0</v>
      </c>
    </row>
    <row r="144" spans="1:38" x14ac:dyDescent="0.25">
      <c r="A144" s="217" t="s">
        <v>321</v>
      </c>
      <c r="B144" s="217" t="s">
        <v>151</v>
      </c>
      <c r="C144" s="217" t="s">
        <v>216</v>
      </c>
      <c r="D144" s="218">
        <v>1</v>
      </c>
      <c r="E144" s="185">
        <f>VLOOKUP($C144,Master_Device_DB!$C:$E,2,0)</f>
        <v>0.13</v>
      </c>
      <c r="F144" s="212">
        <f>VLOOKUP($C144,Master_Device_DB!$C:$E,3,0)</f>
        <v>23.8</v>
      </c>
      <c r="G144" s="219">
        <f t="shared" si="65"/>
        <v>0</v>
      </c>
      <c r="H144" s="220"/>
      <c r="I144" s="209">
        <f t="shared" si="73"/>
        <v>0</v>
      </c>
      <c r="J144" s="215">
        <f t="shared" si="74"/>
        <v>0</v>
      </c>
      <c r="K144" s="219">
        <f t="shared" si="66"/>
        <v>0</v>
      </c>
      <c r="L144" s="220"/>
      <c r="M144" s="209">
        <f t="shared" si="75"/>
        <v>0</v>
      </c>
      <c r="N144" s="215">
        <f t="shared" si="76"/>
        <v>0</v>
      </c>
      <c r="O144" s="221">
        <f t="shared" si="67"/>
        <v>0</v>
      </c>
      <c r="P144" s="220"/>
      <c r="Q144" s="209">
        <f t="shared" si="77"/>
        <v>0</v>
      </c>
      <c r="R144" s="215">
        <f t="shared" si="78"/>
        <v>0</v>
      </c>
      <c r="S144" s="219">
        <f t="shared" si="68"/>
        <v>0</v>
      </c>
      <c r="T144" s="220"/>
      <c r="U144" s="209">
        <f t="shared" si="79"/>
        <v>0</v>
      </c>
      <c r="V144" s="215">
        <f t="shared" si="80"/>
        <v>0</v>
      </c>
      <c r="W144" s="219">
        <f t="shared" si="69"/>
        <v>0</v>
      </c>
      <c r="X144" s="220"/>
      <c r="Y144" s="209">
        <f t="shared" si="81"/>
        <v>0</v>
      </c>
      <c r="Z144" s="215">
        <f t="shared" si="82"/>
        <v>0</v>
      </c>
      <c r="AA144" s="219">
        <f t="shared" si="70"/>
        <v>0</v>
      </c>
      <c r="AB144" s="220"/>
      <c r="AC144" s="209">
        <f t="shared" si="83"/>
        <v>0</v>
      </c>
      <c r="AD144" s="215">
        <f t="shared" si="84"/>
        <v>0</v>
      </c>
      <c r="AE144" s="219">
        <f t="shared" si="71"/>
        <v>0</v>
      </c>
      <c r="AF144" s="220"/>
      <c r="AG144" s="209">
        <f t="shared" si="85"/>
        <v>0</v>
      </c>
      <c r="AH144" s="215">
        <f t="shared" si="86"/>
        <v>0</v>
      </c>
      <c r="AI144" s="219">
        <f t="shared" si="72"/>
        <v>0</v>
      </c>
      <c r="AJ144" s="220"/>
      <c r="AK144" s="209">
        <f t="shared" si="87"/>
        <v>0</v>
      </c>
      <c r="AL144" s="215">
        <f t="shared" si="88"/>
        <v>0</v>
      </c>
    </row>
    <row r="145" spans="1:38" x14ac:dyDescent="0.25">
      <c r="A145" s="217" t="s">
        <v>321</v>
      </c>
      <c r="B145" s="217" t="s">
        <v>152</v>
      </c>
      <c r="C145" s="217" t="s">
        <v>217</v>
      </c>
      <c r="D145" s="218">
        <v>1</v>
      </c>
      <c r="E145" s="185">
        <f>VLOOKUP($C145,Master_Device_DB!$C:$E,2,0)</f>
        <v>0.13</v>
      </c>
      <c r="F145" s="212">
        <f>VLOOKUP($C145,Master_Device_DB!$C:$E,3,0)</f>
        <v>11</v>
      </c>
      <c r="G145" s="219">
        <f t="shared" si="65"/>
        <v>0</v>
      </c>
      <c r="H145" s="220"/>
      <c r="I145" s="209">
        <f t="shared" si="73"/>
        <v>0</v>
      </c>
      <c r="J145" s="215">
        <f t="shared" si="74"/>
        <v>0</v>
      </c>
      <c r="K145" s="219">
        <f t="shared" si="66"/>
        <v>0</v>
      </c>
      <c r="L145" s="220"/>
      <c r="M145" s="209">
        <f t="shared" si="75"/>
        <v>0</v>
      </c>
      <c r="N145" s="215">
        <f t="shared" si="76"/>
        <v>0</v>
      </c>
      <c r="O145" s="221">
        <f t="shared" si="67"/>
        <v>0</v>
      </c>
      <c r="P145" s="220"/>
      <c r="Q145" s="209">
        <f t="shared" si="77"/>
        <v>0</v>
      </c>
      <c r="R145" s="215">
        <f t="shared" si="78"/>
        <v>0</v>
      </c>
      <c r="S145" s="219">
        <f t="shared" si="68"/>
        <v>0</v>
      </c>
      <c r="T145" s="220"/>
      <c r="U145" s="209">
        <f t="shared" si="79"/>
        <v>0</v>
      </c>
      <c r="V145" s="215">
        <f t="shared" si="80"/>
        <v>0</v>
      </c>
      <c r="W145" s="219">
        <f t="shared" si="69"/>
        <v>0</v>
      </c>
      <c r="X145" s="220"/>
      <c r="Y145" s="209">
        <f t="shared" si="81"/>
        <v>0</v>
      </c>
      <c r="Z145" s="215">
        <f t="shared" si="82"/>
        <v>0</v>
      </c>
      <c r="AA145" s="219">
        <f t="shared" si="70"/>
        <v>0</v>
      </c>
      <c r="AB145" s="220"/>
      <c r="AC145" s="209">
        <f t="shared" si="83"/>
        <v>0</v>
      </c>
      <c r="AD145" s="215">
        <f t="shared" si="84"/>
        <v>0</v>
      </c>
      <c r="AE145" s="219">
        <f t="shared" si="71"/>
        <v>0</v>
      </c>
      <c r="AF145" s="220"/>
      <c r="AG145" s="209">
        <f t="shared" si="85"/>
        <v>0</v>
      </c>
      <c r="AH145" s="215">
        <f t="shared" si="86"/>
        <v>0</v>
      </c>
      <c r="AI145" s="219">
        <f t="shared" si="72"/>
        <v>0</v>
      </c>
      <c r="AJ145" s="220"/>
      <c r="AK145" s="209">
        <f t="shared" si="87"/>
        <v>0</v>
      </c>
      <c r="AL145" s="215">
        <f t="shared" si="88"/>
        <v>0</v>
      </c>
    </row>
    <row r="146" spans="1:38" x14ac:dyDescent="0.25">
      <c r="A146" s="217" t="s">
        <v>321</v>
      </c>
      <c r="B146" s="217" t="s">
        <v>153</v>
      </c>
      <c r="C146" s="217" t="s">
        <v>218</v>
      </c>
      <c r="D146" s="218">
        <v>1</v>
      </c>
      <c r="E146" s="185">
        <f>VLOOKUP($C146,Master_Device_DB!$C:$E,2,0)</f>
        <v>0.43</v>
      </c>
      <c r="F146" s="212">
        <f>VLOOKUP($C146,Master_Device_DB!$C:$E,3,0)</f>
        <v>2.2000000000000002</v>
      </c>
      <c r="G146" s="219">
        <f t="shared" si="65"/>
        <v>0</v>
      </c>
      <c r="H146" s="220"/>
      <c r="I146" s="209">
        <f t="shared" si="73"/>
        <v>0</v>
      </c>
      <c r="J146" s="215">
        <f t="shared" si="74"/>
        <v>0</v>
      </c>
      <c r="K146" s="219">
        <f t="shared" si="66"/>
        <v>0</v>
      </c>
      <c r="L146" s="220"/>
      <c r="M146" s="209">
        <f t="shared" si="75"/>
        <v>0</v>
      </c>
      <c r="N146" s="215">
        <f t="shared" si="76"/>
        <v>0</v>
      </c>
      <c r="O146" s="221">
        <f t="shared" si="67"/>
        <v>0</v>
      </c>
      <c r="P146" s="220"/>
      <c r="Q146" s="209">
        <f t="shared" si="77"/>
        <v>0</v>
      </c>
      <c r="R146" s="215">
        <f t="shared" si="78"/>
        <v>0</v>
      </c>
      <c r="S146" s="219">
        <f t="shared" si="68"/>
        <v>0</v>
      </c>
      <c r="T146" s="220"/>
      <c r="U146" s="209">
        <f t="shared" si="79"/>
        <v>0</v>
      </c>
      <c r="V146" s="215">
        <f t="shared" si="80"/>
        <v>0</v>
      </c>
      <c r="W146" s="219">
        <f t="shared" si="69"/>
        <v>0</v>
      </c>
      <c r="X146" s="220"/>
      <c r="Y146" s="209">
        <f t="shared" si="81"/>
        <v>0</v>
      </c>
      <c r="Z146" s="215">
        <f t="shared" si="82"/>
        <v>0</v>
      </c>
      <c r="AA146" s="219">
        <f t="shared" si="70"/>
        <v>0</v>
      </c>
      <c r="AB146" s="220"/>
      <c r="AC146" s="209">
        <f t="shared" si="83"/>
        <v>0</v>
      </c>
      <c r="AD146" s="215">
        <f t="shared" si="84"/>
        <v>0</v>
      </c>
      <c r="AE146" s="219">
        <f t="shared" si="71"/>
        <v>0</v>
      </c>
      <c r="AF146" s="220"/>
      <c r="AG146" s="209">
        <f t="shared" si="85"/>
        <v>0</v>
      </c>
      <c r="AH146" s="215">
        <f t="shared" si="86"/>
        <v>0</v>
      </c>
      <c r="AI146" s="219">
        <f t="shared" si="72"/>
        <v>0</v>
      </c>
      <c r="AJ146" s="220"/>
      <c r="AK146" s="209">
        <f t="shared" si="87"/>
        <v>0</v>
      </c>
      <c r="AL146" s="215">
        <f t="shared" si="88"/>
        <v>0</v>
      </c>
    </row>
    <row r="147" spans="1:38" x14ac:dyDescent="0.25">
      <c r="A147" s="217" t="s">
        <v>321</v>
      </c>
      <c r="B147" s="217" t="s">
        <v>154</v>
      </c>
      <c r="C147" s="217" t="s">
        <v>218</v>
      </c>
      <c r="D147" s="218">
        <v>1</v>
      </c>
      <c r="E147" s="185">
        <f>VLOOKUP($C147,Master_Device_DB!$C:$E,2,0)</f>
        <v>0.43</v>
      </c>
      <c r="F147" s="212">
        <f>VLOOKUP($C147,Master_Device_DB!$C:$E,3,0)</f>
        <v>2.2000000000000002</v>
      </c>
      <c r="G147" s="219">
        <f t="shared" si="65"/>
        <v>0</v>
      </c>
      <c r="H147" s="220"/>
      <c r="I147" s="209">
        <f t="shared" si="73"/>
        <v>0</v>
      </c>
      <c r="J147" s="215">
        <f t="shared" si="74"/>
        <v>0</v>
      </c>
      <c r="K147" s="219">
        <f t="shared" si="66"/>
        <v>0</v>
      </c>
      <c r="L147" s="220"/>
      <c r="M147" s="209">
        <f t="shared" si="75"/>
        <v>0</v>
      </c>
      <c r="N147" s="215">
        <f t="shared" si="76"/>
        <v>0</v>
      </c>
      <c r="O147" s="221">
        <f t="shared" si="67"/>
        <v>0</v>
      </c>
      <c r="P147" s="220"/>
      <c r="Q147" s="209">
        <f t="shared" si="77"/>
        <v>0</v>
      </c>
      <c r="R147" s="215">
        <f t="shared" si="78"/>
        <v>0</v>
      </c>
      <c r="S147" s="219">
        <f t="shared" si="68"/>
        <v>0</v>
      </c>
      <c r="T147" s="220"/>
      <c r="U147" s="209">
        <f t="shared" si="79"/>
        <v>0</v>
      </c>
      <c r="V147" s="215">
        <f t="shared" si="80"/>
        <v>0</v>
      </c>
      <c r="W147" s="219">
        <f t="shared" si="69"/>
        <v>0</v>
      </c>
      <c r="X147" s="220"/>
      <c r="Y147" s="209">
        <f t="shared" si="81"/>
        <v>0</v>
      </c>
      <c r="Z147" s="215">
        <f t="shared" si="82"/>
        <v>0</v>
      </c>
      <c r="AA147" s="219">
        <f t="shared" si="70"/>
        <v>0</v>
      </c>
      <c r="AB147" s="220"/>
      <c r="AC147" s="209">
        <f t="shared" si="83"/>
        <v>0</v>
      </c>
      <c r="AD147" s="215">
        <f t="shared" si="84"/>
        <v>0</v>
      </c>
      <c r="AE147" s="219">
        <f t="shared" si="71"/>
        <v>0</v>
      </c>
      <c r="AF147" s="220"/>
      <c r="AG147" s="209">
        <f t="shared" si="85"/>
        <v>0</v>
      </c>
      <c r="AH147" s="215">
        <f t="shared" si="86"/>
        <v>0</v>
      </c>
      <c r="AI147" s="219">
        <f t="shared" si="72"/>
        <v>0</v>
      </c>
      <c r="AJ147" s="220"/>
      <c r="AK147" s="209">
        <f t="shared" si="87"/>
        <v>0</v>
      </c>
      <c r="AL147" s="215">
        <f t="shared" si="88"/>
        <v>0</v>
      </c>
    </row>
    <row r="148" spans="1:38" x14ac:dyDescent="0.25">
      <c r="A148" s="217" t="s">
        <v>321</v>
      </c>
      <c r="B148" s="217" t="s">
        <v>155</v>
      </c>
      <c r="C148" s="217" t="s">
        <v>218</v>
      </c>
      <c r="D148" s="218">
        <v>1</v>
      </c>
      <c r="E148" s="185">
        <f>VLOOKUP($C148,Master_Device_DB!$C:$E,2,0)</f>
        <v>0.43</v>
      </c>
      <c r="F148" s="212">
        <f>VLOOKUP($C148,Master_Device_DB!$C:$E,3,0)</f>
        <v>2.2000000000000002</v>
      </c>
      <c r="G148" s="219">
        <f t="shared" si="65"/>
        <v>0</v>
      </c>
      <c r="H148" s="220"/>
      <c r="I148" s="209">
        <f t="shared" si="73"/>
        <v>0</v>
      </c>
      <c r="J148" s="215">
        <f t="shared" si="74"/>
        <v>0</v>
      </c>
      <c r="K148" s="219">
        <f t="shared" si="66"/>
        <v>0</v>
      </c>
      <c r="L148" s="220"/>
      <c r="M148" s="209">
        <f t="shared" si="75"/>
        <v>0</v>
      </c>
      <c r="N148" s="215">
        <f t="shared" si="76"/>
        <v>0</v>
      </c>
      <c r="O148" s="221">
        <f t="shared" si="67"/>
        <v>0</v>
      </c>
      <c r="P148" s="220"/>
      <c r="Q148" s="209">
        <f t="shared" si="77"/>
        <v>0</v>
      </c>
      <c r="R148" s="215">
        <f t="shared" si="78"/>
        <v>0</v>
      </c>
      <c r="S148" s="219">
        <f t="shared" si="68"/>
        <v>0</v>
      </c>
      <c r="T148" s="220"/>
      <c r="U148" s="209">
        <f t="shared" si="79"/>
        <v>0</v>
      </c>
      <c r="V148" s="215">
        <f t="shared" si="80"/>
        <v>0</v>
      </c>
      <c r="W148" s="219">
        <f t="shared" si="69"/>
        <v>0</v>
      </c>
      <c r="X148" s="220"/>
      <c r="Y148" s="209">
        <f t="shared" si="81"/>
        <v>0</v>
      </c>
      <c r="Z148" s="215">
        <f t="shared" si="82"/>
        <v>0</v>
      </c>
      <c r="AA148" s="219">
        <f t="shared" si="70"/>
        <v>0</v>
      </c>
      <c r="AB148" s="220"/>
      <c r="AC148" s="209">
        <f t="shared" si="83"/>
        <v>0</v>
      </c>
      <c r="AD148" s="215">
        <f t="shared" si="84"/>
        <v>0</v>
      </c>
      <c r="AE148" s="219">
        <f t="shared" si="71"/>
        <v>0</v>
      </c>
      <c r="AF148" s="220"/>
      <c r="AG148" s="209">
        <f t="shared" si="85"/>
        <v>0</v>
      </c>
      <c r="AH148" s="215">
        <f t="shared" si="86"/>
        <v>0</v>
      </c>
      <c r="AI148" s="219">
        <f t="shared" si="72"/>
        <v>0</v>
      </c>
      <c r="AJ148" s="220"/>
      <c r="AK148" s="209">
        <f t="shared" si="87"/>
        <v>0</v>
      </c>
      <c r="AL148" s="215">
        <f t="shared" si="88"/>
        <v>0</v>
      </c>
    </row>
    <row r="149" spans="1:38" x14ac:dyDescent="0.25">
      <c r="A149" s="217" t="s">
        <v>321</v>
      </c>
      <c r="B149" s="217" t="s">
        <v>156</v>
      </c>
      <c r="C149" s="217" t="s">
        <v>219</v>
      </c>
      <c r="D149" s="218">
        <v>1</v>
      </c>
      <c r="E149" s="185">
        <f>VLOOKUP($C149,Master_Device_DB!$C:$E,2,0)</f>
        <v>0.43</v>
      </c>
      <c r="F149" s="212">
        <f>VLOOKUP($C149,Master_Device_DB!$C:$E,3,0)</f>
        <v>8.6999999999999993</v>
      </c>
      <c r="G149" s="219">
        <f t="shared" si="65"/>
        <v>0</v>
      </c>
      <c r="H149" s="220"/>
      <c r="I149" s="209">
        <f t="shared" si="73"/>
        <v>0</v>
      </c>
      <c r="J149" s="215">
        <f t="shared" si="74"/>
        <v>0</v>
      </c>
      <c r="K149" s="219">
        <f t="shared" si="66"/>
        <v>0</v>
      </c>
      <c r="L149" s="220"/>
      <c r="M149" s="209">
        <f t="shared" si="75"/>
        <v>0</v>
      </c>
      <c r="N149" s="215">
        <f t="shared" si="76"/>
        <v>0</v>
      </c>
      <c r="O149" s="221">
        <f t="shared" si="67"/>
        <v>0</v>
      </c>
      <c r="P149" s="220"/>
      <c r="Q149" s="209">
        <f t="shared" si="77"/>
        <v>0</v>
      </c>
      <c r="R149" s="215">
        <f t="shared" si="78"/>
        <v>0</v>
      </c>
      <c r="S149" s="219">
        <f t="shared" si="68"/>
        <v>0</v>
      </c>
      <c r="T149" s="220"/>
      <c r="U149" s="209">
        <f t="shared" si="79"/>
        <v>0</v>
      </c>
      <c r="V149" s="215">
        <f t="shared" si="80"/>
        <v>0</v>
      </c>
      <c r="W149" s="219">
        <f t="shared" si="69"/>
        <v>0</v>
      </c>
      <c r="X149" s="220"/>
      <c r="Y149" s="209">
        <f t="shared" si="81"/>
        <v>0</v>
      </c>
      <c r="Z149" s="215">
        <f t="shared" si="82"/>
        <v>0</v>
      </c>
      <c r="AA149" s="219">
        <f t="shared" si="70"/>
        <v>0</v>
      </c>
      <c r="AB149" s="220"/>
      <c r="AC149" s="209">
        <f t="shared" si="83"/>
        <v>0</v>
      </c>
      <c r="AD149" s="215">
        <f t="shared" si="84"/>
        <v>0</v>
      </c>
      <c r="AE149" s="219">
        <f t="shared" si="71"/>
        <v>0</v>
      </c>
      <c r="AF149" s="220"/>
      <c r="AG149" s="209">
        <f t="shared" si="85"/>
        <v>0</v>
      </c>
      <c r="AH149" s="215">
        <f t="shared" si="86"/>
        <v>0</v>
      </c>
      <c r="AI149" s="219">
        <f t="shared" si="72"/>
        <v>0</v>
      </c>
      <c r="AJ149" s="220"/>
      <c r="AK149" s="209">
        <f t="shared" si="87"/>
        <v>0</v>
      </c>
      <c r="AL149" s="215">
        <f t="shared" si="88"/>
        <v>0</v>
      </c>
    </row>
    <row r="150" spans="1:38" x14ac:dyDescent="0.25">
      <c r="A150" s="217" t="s">
        <v>321</v>
      </c>
      <c r="B150" s="217" t="s">
        <v>157</v>
      </c>
      <c r="C150" s="217" t="s">
        <v>219</v>
      </c>
      <c r="D150" s="218">
        <v>1</v>
      </c>
      <c r="E150" s="185">
        <f>VLOOKUP($C150,Master_Device_DB!$C:$E,2,0)</f>
        <v>0.43</v>
      </c>
      <c r="F150" s="212">
        <f>VLOOKUP($C150,Master_Device_DB!$C:$E,3,0)</f>
        <v>8.6999999999999993</v>
      </c>
      <c r="G150" s="219">
        <f t="shared" si="65"/>
        <v>0</v>
      </c>
      <c r="H150" s="220"/>
      <c r="I150" s="209">
        <f t="shared" si="73"/>
        <v>0</v>
      </c>
      <c r="J150" s="215">
        <f t="shared" si="74"/>
        <v>0</v>
      </c>
      <c r="K150" s="219">
        <f t="shared" si="66"/>
        <v>0</v>
      </c>
      <c r="L150" s="220"/>
      <c r="M150" s="209">
        <f t="shared" si="75"/>
        <v>0</v>
      </c>
      <c r="N150" s="215">
        <f t="shared" si="76"/>
        <v>0</v>
      </c>
      <c r="O150" s="221">
        <f t="shared" si="67"/>
        <v>0</v>
      </c>
      <c r="P150" s="220"/>
      <c r="Q150" s="209">
        <f t="shared" si="77"/>
        <v>0</v>
      </c>
      <c r="R150" s="215">
        <f t="shared" si="78"/>
        <v>0</v>
      </c>
      <c r="S150" s="219">
        <f t="shared" si="68"/>
        <v>0</v>
      </c>
      <c r="T150" s="220"/>
      <c r="U150" s="209">
        <f t="shared" si="79"/>
        <v>0</v>
      </c>
      <c r="V150" s="215">
        <f t="shared" si="80"/>
        <v>0</v>
      </c>
      <c r="W150" s="219">
        <f t="shared" si="69"/>
        <v>0</v>
      </c>
      <c r="X150" s="220"/>
      <c r="Y150" s="209">
        <f t="shared" si="81"/>
        <v>0</v>
      </c>
      <c r="Z150" s="215">
        <f t="shared" si="82"/>
        <v>0</v>
      </c>
      <c r="AA150" s="219">
        <f t="shared" si="70"/>
        <v>0</v>
      </c>
      <c r="AB150" s="220"/>
      <c r="AC150" s="209">
        <f t="shared" si="83"/>
        <v>0</v>
      </c>
      <c r="AD150" s="215">
        <f t="shared" si="84"/>
        <v>0</v>
      </c>
      <c r="AE150" s="219">
        <f t="shared" si="71"/>
        <v>0</v>
      </c>
      <c r="AF150" s="220"/>
      <c r="AG150" s="209">
        <f t="shared" si="85"/>
        <v>0</v>
      </c>
      <c r="AH150" s="215">
        <f t="shared" si="86"/>
        <v>0</v>
      </c>
      <c r="AI150" s="219">
        <f t="shared" si="72"/>
        <v>0</v>
      </c>
      <c r="AJ150" s="220"/>
      <c r="AK150" s="209">
        <f t="shared" si="87"/>
        <v>0</v>
      </c>
      <c r="AL150" s="215">
        <f t="shared" si="88"/>
        <v>0</v>
      </c>
    </row>
    <row r="151" spans="1:38" x14ac:dyDescent="0.25">
      <c r="A151" s="217" t="s">
        <v>321</v>
      </c>
      <c r="B151" s="217" t="s">
        <v>158</v>
      </c>
      <c r="C151" s="217" t="s">
        <v>219</v>
      </c>
      <c r="D151" s="218">
        <v>1</v>
      </c>
      <c r="E151" s="185">
        <f>VLOOKUP($C151,Master_Device_DB!$C:$E,2,0)</f>
        <v>0.43</v>
      </c>
      <c r="F151" s="212">
        <f>VLOOKUP($C151,Master_Device_DB!$C:$E,3,0)</f>
        <v>8.6999999999999993</v>
      </c>
      <c r="G151" s="219">
        <f t="shared" si="65"/>
        <v>0</v>
      </c>
      <c r="H151" s="220"/>
      <c r="I151" s="209">
        <f t="shared" si="73"/>
        <v>0</v>
      </c>
      <c r="J151" s="215">
        <f t="shared" si="74"/>
        <v>0</v>
      </c>
      <c r="K151" s="219">
        <f t="shared" si="66"/>
        <v>0</v>
      </c>
      <c r="L151" s="220"/>
      <c r="M151" s="209">
        <f t="shared" si="75"/>
        <v>0</v>
      </c>
      <c r="N151" s="215">
        <f t="shared" si="76"/>
        <v>0</v>
      </c>
      <c r="O151" s="221">
        <f t="shared" si="67"/>
        <v>0</v>
      </c>
      <c r="P151" s="220"/>
      <c r="Q151" s="209">
        <f t="shared" si="77"/>
        <v>0</v>
      </c>
      <c r="R151" s="215">
        <f t="shared" si="78"/>
        <v>0</v>
      </c>
      <c r="S151" s="219">
        <f t="shared" si="68"/>
        <v>0</v>
      </c>
      <c r="T151" s="220"/>
      <c r="U151" s="209">
        <f t="shared" si="79"/>
        <v>0</v>
      </c>
      <c r="V151" s="215">
        <f t="shared" si="80"/>
        <v>0</v>
      </c>
      <c r="W151" s="219">
        <f t="shared" si="69"/>
        <v>0</v>
      </c>
      <c r="X151" s="220"/>
      <c r="Y151" s="209">
        <f t="shared" si="81"/>
        <v>0</v>
      </c>
      <c r="Z151" s="215">
        <f t="shared" si="82"/>
        <v>0</v>
      </c>
      <c r="AA151" s="219">
        <f t="shared" si="70"/>
        <v>0</v>
      </c>
      <c r="AB151" s="220"/>
      <c r="AC151" s="209">
        <f t="shared" si="83"/>
        <v>0</v>
      </c>
      <c r="AD151" s="215">
        <f t="shared" si="84"/>
        <v>0</v>
      </c>
      <c r="AE151" s="219">
        <f t="shared" si="71"/>
        <v>0</v>
      </c>
      <c r="AF151" s="220"/>
      <c r="AG151" s="209">
        <f t="shared" si="85"/>
        <v>0</v>
      </c>
      <c r="AH151" s="215">
        <f t="shared" si="86"/>
        <v>0</v>
      </c>
      <c r="AI151" s="219">
        <f t="shared" si="72"/>
        <v>0</v>
      </c>
      <c r="AJ151" s="220"/>
      <c r="AK151" s="209">
        <f t="shared" si="87"/>
        <v>0</v>
      </c>
      <c r="AL151" s="215">
        <f t="shared" si="88"/>
        <v>0</v>
      </c>
    </row>
    <row r="152" spans="1:38" x14ac:dyDescent="0.25">
      <c r="A152" s="217" t="s">
        <v>321</v>
      </c>
      <c r="B152" s="217" t="s">
        <v>159</v>
      </c>
      <c r="C152" s="217" t="s">
        <v>220</v>
      </c>
      <c r="D152" s="218">
        <v>1</v>
      </c>
      <c r="E152" s="185">
        <f>VLOOKUP($C152,Master_Device_DB!$C:$E,2,0)</f>
        <v>0.43</v>
      </c>
      <c r="F152" s="212">
        <f>VLOOKUP($C152,Master_Device_DB!$C:$E,3,0)</f>
        <v>8.6999999999999993</v>
      </c>
      <c r="G152" s="219">
        <f t="shared" si="65"/>
        <v>0</v>
      </c>
      <c r="H152" s="220"/>
      <c r="I152" s="209">
        <f t="shared" si="73"/>
        <v>0</v>
      </c>
      <c r="J152" s="215">
        <f t="shared" si="74"/>
        <v>0</v>
      </c>
      <c r="K152" s="219">
        <f t="shared" si="66"/>
        <v>0</v>
      </c>
      <c r="L152" s="220"/>
      <c r="M152" s="209">
        <f t="shared" si="75"/>
        <v>0</v>
      </c>
      <c r="N152" s="215">
        <f t="shared" si="76"/>
        <v>0</v>
      </c>
      <c r="O152" s="221">
        <f t="shared" si="67"/>
        <v>0</v>
      </c>
      <c r="P152" s="220"/>
      <c r="Q152" s="209">
        <f t="shared" si="77"/>
        <v>0</v>
      </c>
      <c r="R152" s="215">
        <f t="shared" si="78"/>
        <v>0</v>
      </c>
      <c r="S152" s="219">
        <f t="shared" si="68"/>
        <v>0</v>
      </c>
      <c r="T152" s="220"/>
      <c r="U152" s="209">
        <f t="shared" si="79"/>
        <v>0</v>
      </c>
      <c r="V152" s="215">
        <f t="shared" si="80"/>
        <v>0</v>
      </c>
      <c r="W152" s="219">
        <f t="shared" si="69"/>
        <v>0</v>
      </c>
      <c r="X152" s="220"/>
      <c r="Y152" s="209">
        <f t="shared" si="81"/>
        <v>0</v>
      </c>
      <c r="Z152" s="215">
        <f t="shared" si="82"/>
        <v>0</v>
      </c>
      <c r="AA152" s="219">
        <f t="shared" si="70"/>
        <v>0</v>
      </c>
      <c r="AB152" s="220"/>
      <c r="AC152" s="209">
        <f t="shared" si="83"/>
        <v>0</v>
      </c>
      <c r="AD152" s="215">
        <f t="shared" si="84"/>
        <v>0</v>
      </c>
      <c r="AE152" s="219">
        <f t="shared" si="71"/>
        <v>0</v>
      </c>
      <c r="AF152" s="220"/>
      <c r="AG152" s="209">
        <f t="shared" si="85"/>
        <v>0</v>
      </c>
      <c r="AH152" s="215">
        <f t="shared" si="86"/>
        <v>0</v>
      </c>
      <c r="AI152" s="219">
        <f t="shared" si="72"/>
        <v>0</v>
      </c>
      <c r="AJ152" s="220"/>
      <c r="AK152" s="209">
        <f t="shared" si="87"/>
        <v>0</v>
      </c>
      <c r="AL152" s="215">
        <f t="shared" si="88"/>
        <v>0</v>
      </c>
    </row>
    <row r="153" spans="1:38" x14ac:dyDescent="0.25">
      <c r="A153" s="217" t="s">
        <v>321</v>
      </c>
      <c r="B153" s="217" t="s">
        <v>160</v>
      </c>
      <c r="C153" s="217" t="s">
        <v>220</v>
      </c>
      <c r="D153" s="218">
        <v>1</v>
      </c>
      <c r="E153" s="185">
        <f>VLOOKUP($C153,Master_Device_DB!$C:$E,2,0)</f>
        <v>0.43</v>
      </c>
      <c r="F153" s="212">
        <f>VLOOKUP($C153,Master_Device_DB!$C:$E,3,0)</f>
        <v>8.6999999999999993</v>
      </c>
      <c r="G153" s="219">
        <f t="shared" si="65"/>
        <v>0</v>
      </c>
      <c r="H153" s="220"/>
      <c r="I153" s="209">
        <f t="shared" si="73"/>
        <v>0</v>
      </c>
      <c r="J153" s="215">
        <f t="shared" si="74"/>
        <v>0</v>
      </c>
      <c r="K153" s="219">
        <f t="shared" si="66"/>
        <v>0</v>
      </c>
      <c r="L153" s="220"/>
      <c r="M153" s="209">
        <f t="shared" si="75"/>
        <v>0</v>
      </c>
      <c r="N153" s="215">
        <f t="shared" si="76"/>
        <v>0</v>
      </c>
      <c r="O153" s="221">
        <f t="shared" si="67"/>
        <v>0</v>
      </c>
      <c r="P153" s="220"/>
      <c r="Q153" s="209">
        <f t="shared" si="77"/>
        <v>0</v>
      </c>
      <c r="R153" s="215">
        <f t="shared" si="78"/>
        <v>0</v>
      </c>
      <c r="S153" s="219">
        <f t="shared" si="68"/>
        <v>0</v>
      </c>
      <c r="T153" s="220"/>
      <c r="U153" s="209">
        <f t="shared" si="79"/>
        <v>0</v>
      </c>
      <c r="V153" s="215">
        <f t="shared" si="80"/>
        <v>0</v>
      </c>
      <c r="W153" s="219">
        <f t="shared" si="69"/>
        <v>0</v>
      </c>
      <c r="X153" s="220"/>
      <c r="Y153" s="209">
        <f t="shared" si="81"/>
        <v>0</v>
      </c>
      <c r="Z153" s="215">
        <f t="shared" si="82"/>
        <v>0</v>
      </c>
      <c r="AA153" s="219">
        <f t="shared" si="70"/>
        <v>0</v>
      </c>
      <c r="AB153" s="220"/>
      <c r="AC153" s="209">
        <f t="shared" si="83"/>
        <v>0</v>
      </c>
      <c r="AD153" s="215">
        <f t="shared" si="84"/>
        <v>0</v>
      </c>
      <c r="AE153" s="219">
        <f t="shared" si="71"/>
        <v>0</v>
      </c>
      <c r="AF153" s="220"/>
      <c r="AG153" s="209">
        <f t="shared" si="85"/>
        <v>0</v>
      </c>
      <c r="AH153" s="215">
        <f t="shared" si="86"/>
        <v>0</v>
      </c>
      <c r="AI153" s="219">
        <f t="shared" si="72"/>
        <v>0</v>
      </c>
      <c r="AJ153" s="220"/>
      <c r="AK153" s="209">
        <f t="shared" si="87"/>
        <v>0</v>
      </c>
      <c r="AL153" s="215">
        <f t="shared" si="88"/>
        <v>0</v>
      </c>
    </row>
    <row r="154" spans="1:38" x14ac:dyDescent="0.25">
      <c r="A154" s="217" t="s">
        <v>321</v>
      </c>
      <c r="B154" s="217" t="s">
        <v>161</v>
      </c>
      <c r="C154" s="217" t="s">
        <v>220</v>
      </c>
      <c r="D154" s="218">
        <v>1</v>
      </c>
      <c r="E154" s="185">
        <f>VLOOKUP($C154,Master_Device_DB!$C:$E,2,0)</f>
        <v>0.43</v>
      </c>
      <c r="F154" s="212">
        <f>VLOOKUP($C154,Master_Device_DB!$C:$E,3,0)</f>
        <v>8.6999999999999993</v>
      </c>
      <c r="G154" s="219">
        <f t="shared" si="65"/>
        <v>0</v>
      </c>
      <c r="H154" s="220"/>
      <c r="I154" s="209">
        <f t="shared" si="73"/>
        <v>0</v>
      </c>
      <c r="J154" s="215">
        <f t="shared" si="74"/>
        <v>0</v>
      </c>
      <c r="K154" s="219">
        <f t="shared" si="66"/>
        <v>0</v>
      </c>
      <c r="L154" s="220"/>
      <c r="M154" s="209">
        <f t="shared" si="75"/>
        <v>0</v>
      </c>
      <c r="N154" s="215">
        <f t="shared" si="76"/>
        <v>0</v>
      </c>
      <c r="O154" s="221">
        <f t="shared" si="67"/>
        <v>0</v>
      </c>
      <c r="P154" s="220"/>
      <c r="Q154" s="209">
        <f t="shared" si="77"/>
        <v>0</v>
      </c>
      <c r="R154" s="215">
        <f t="shared" si="78"/>
        <v>0</v>
      </c>
      <c r="S154" s="219">
        <f t="shared" si="68"/>
        <v>0</v>
      </c>
      <c r="T154" s="220"/>
      <c r="U154" s="209">
        <f t="shared" si="79"/>
        <v>0</v>
      </c>
      <c r="V154" s="215">
        <f t="shared" si="80"/>
        <v>0</v>
      </c>
      <c r="W154" s="219">
        <f t="shared" si="69"/>
        <v>0</v>
      </c>
      <c r="X154" s="220"/>
      <c r="Y154" s="209">
        <f t="shared" si="81"/>
        <v>0</v>
      </c>
      <c r="Z154" s="215">
        <f t="shared" si="82"/>
        <v>0</v>
      </c>
      <c r="AA154" s="219">
        <f t="shared" si="70"/>
        <v>0</v>
      </c>
      <c r="AB154" s="220"/>
      <c r="AC154" s="209">
        <f t="shared" si="83"/>
        <v>0</v>
      </c>
      <c r="AD154" s="215">
        <f t="shared" si="84"/>
        <v>0</v>
      </c>
      <c r="AE154" s="219">
        <f t="shared" si="71"/>
        <v>0</v>
      </c>
      <c r="AF154" s="220"/>
      <c r="AG154" s="209">
        <f t="shared" si="85"/>
        <v>0</v>
      </c>
      <c r="AH154" s="215">
        <f t="shared" si="86"/>
        <v>0</v>
      </c>
      <c r="AI154" s="219">
        <f t="shared" si="72"/>
        <v>0</v>
      </c>
      <c r="AJ154" s="220"/>
      <c r="AK154" s="209">
        <f t="shared" si="87"/>
        <v>0</v>
      </c>
      <c r="AL154" s="215">
        <f t="shared" si="88"/>
        <v>0</v>
      </c>
    </row>
    <row r="155" spans="1:38" x14ac:dyDescent="0.25">
      <c r="A155" s="217" t="s">
        <v>321</v>
      </c>
      <c r="B155" s="217" t="s">
        <v>162</v>
      </c>
      <c r="C155" s="217" t="s">
        <v>221</v>
      </c>
      <c r="D155" s="218">
        <v>1</v>
      </c>
      <c r="E155" s="185">
        <f>VLOOKUP($C155,Master_Device_DB!$C:$E,2,0)</f>
        <v>0.45</v>
      </c>
      <c r="F155" s="212">
        <f>VLOOKUP($C155,Master_Device_DB!$C:$E,3,0)</f>
        <v>6.3</v>
      </c>
      <c r="G155" s="219">
        <f t="shared" si="65"/>
        <v>0</v>
      </c>
      <c r="H155" s="220"/>
      <c r="I155" s="209">
        <f t="shared" si="73"/>
        <v>0</v>
      </c>
      <c r="J155" s="215">
        <f t="shared" si="74"/>
        <v>0</v>
      </c>
      <c r="K155" s="219">
        <f t="shared" si="66"/>
        <v>0</v>
      </c>
      <c r="L155" s="220"/>
      <c r="M155" s="209">
        <f t="shared" si="75"/>
        <v>0</v>
      </c>
      <c r="N155" s="215">
        <f t="shared" si="76"/>
        <v>0</v>
      </c>
      <c r="O155" s="221">
        <f t="shared" si="67"/>
        <v>0</v>
      </c>
      <c r="P155" s="220"/>
      <c r="Q155" s="209">
        <f t="shared" si="77"/>
        <v>0</v>
      </c>
      <c r="R155" s="215">
        <f t="shared" si="78"/>
        <v>0</v>
      </c>
      <c r="S155" s="219">
        <f t="shared" si="68"/>
        <v>0</v>
      </c>
      <c r="T155" s="220"/>
      <c r="U155" s="209">
        <f t="shared" si="79"/>
        <v>0</v>
      </c>
      <c r="V155" s="215">
        <f t="shared" si="80"/>
        <v>0</v>
      </c>
      <c r="W155" s="219">
        <f t="shared" si="69"/>
        <v>0</v>
      </c>
      <c r="X155" s="220"/>
      <c r="Y155" s="209">
        <f t="shared" si="81"/>
        <v>0</v>
      </c>
      <c r="Z155" s="215">
        <f t="shared" si="82"/>
        <v>0</v>
      </c>
      <c r="AA155" s="219">
        <f t="shared" si="70"/>
        <v>0</v>
      </c>
      <c r="AB155" s="220"/>
      <c r="AC155" s="209">
        <f t="shared" si="83"/>
        <v>0</v>
      </c>
      <c r="AD155" s="215">
        <f t="shared" si="84"/>
        <v>0</v>
      </c>
      <c r="AE155" s="219">
        <f t="shared" si="71"/>
        <v>0</v>
      </c>
      <c r="AF155" s="220"/>
      <c r="AG155" s="209">
        <f t="shared" si="85"/>
        <v>0</v>
      </c>
      <c r="AH155" s="215">
        <f t="shared" si="86"/>
        <v>0</v>
      </c>
      <c r="AI155" s="219">
        <f t="shared" si="72"/>
        <v>0</v>
      </c>
      <c r="AJ155" s="220"/>
      <c r="AK155" s="209">
        <f t="shared" si="87"/>
        <v>0</v>
      </c>
      <c r="AL155" s="215">
        <f t="shared" si="88"/>
        <v>0</v>
      </c>
    </row>
    <row r="156" spans="1:38" x14ac:dyDescent="0.25">
      <c r="A156" s="217" t="s">
        <v>321</v>
      </c>
      <c r="B156" s="217" t="s">
        <v>163</v>
      </c>
      <c r="C156" s="217" t="s">
        <v>221</v>
      </c>
      <c r="D156" s="218">
        <v>1</v>
      </c>
      <c r="E156" s="185">
        <f>VLOOKUP($C156,Master_Device_DB!$C:$E,2,0)</f>
        <v>0.45</v>
      </c>
      <c r="F156" s="212">
        <f>VLOOKUP($C156,Master_Device_DB!$C:$E,3,0)</f>
        <v>6.3</v>
      </c>
      <c r="G156" s="219">
        <f t="shared" si="65"/>
        <v>0</v>
      </c>
      <c r="H156" s="220"/>
      <c r="I156" s="209">
        <f t="shared" si="73"/>
        <v>0</v>
      </c>
      <c r="J156" s="215">
        <f t="shared" si="74"/>
        <v>0</v>
      </c>
      <c r="K156" s="219">
        <f t="shared" si="66"/>
        <v>0</v>
      </c>
      <c r="L156" s="220"/>
      <c r="M156" s="209">
        <f t="shared" si="75"/>
        <v>0</v>
      </c>
      <c r="N156" s="215">
        <f t="shared" si="76"/>
        <v>0</v>
      </c>
      <c r="O156" s="221">
        <f t="shared" si="67"/>
        <v>0</v>
      </c>
      <c r="P156" s="220"/>
      <c r="Q156" s="209">
        <f t="shared" si="77"/>
        <v>0</v>
      </c>
      <c r="R156" s="215">
        <f t="shared" si="78"/>
        <v>0</v>
      </c>
      <c r="S156" s="219">
        <f t="shared" si="68"/>
        <v>0</v>
      </c>
      <c r="T156" s="220"/>
      <c r="U156" s="209">
        <f t="shared" si="79"/>
        <v>0</v>
      </c>
      <c r="V156" s="215">
        <f t="shared" si="80"/>
        <v>0</v>
      </c>
      <c r="W156" s="219">
        <f t="shared" si="69"/>
        <v>0</v>
      </c>
      <c r="X156" s="220"/>
      <c r="Y156" s="209">
        <f t="shared" si="81"/>
        <v>0</v>
      </c>
      <c r="Z156" s="215">
        <f t="shared" si="82"/>
        <v>0</v>
      </c>
      <c r="AA156" s="219">
        <f t="shared" si="70"/>
        <v>0</v>
      </c>
      <c r="AB156" s="220"/>
      <c r="AC156" s="209">
        <f t="shared" si="83"/>
        <v>0</v>
      </c>
      <c r="AD156" s="215">
        <f t="shared" si="84"/>
        <v>0</v>
      </c>
      <c r="AE156" s="219">
        <f t="shared" si="71"/>
        <v>0</v>
      </c>
      <c r="AF156" s="220"/>
      <c r="AG156" s="209">
        <f t="shared" si="85"/>
        <v>0</v>
      </c>
      <c r="AH156" s="215">
        <f t="shared" si="86"/>
        <v>0</v>
      </c>
      <c r="AI156" s="219">
        <f t="shared" si="72"/>
        <v>0</v>
      </c>
      <c r="AJ156" s="220"/>
      <c r="AK156" s="209">
        <f t="shared" si="87"/>
        <v>0</v>
      </c>
      <c r="AL156" s="215">
        <f t="shared" si="88"/>
        <v>0</v>
      </c>
    </row>
    <row r="157" spans="1:38" x14ac:dyDescent="0.25">
      <c r="A157" s="217" t="s">
        <v>321</v>
      </c>
      <c r="B157" s="217" t="s">
        <v>164</v>
      </c>
      <c r="C157" s="217" t="s">
        <v>221</v>
      </c>
      <c r="D157" s="218">
        <v>1</v>
      </c>
      <c r="E157" s="185">
        <f>VLOOKUP($C157,Master_Device_DB!$C:$E,2,0)</f>
        <v>0.45</v>
      </c>
      <c r="F157" s="212">
        <f>VLOOKUP($C157,Master_Device_DB!$C:$E,3,0)</f>
        <v>6.3</v>
      </c>
      <c r="G157" s="219">
        <f t="shared" si="65"/>
        <v>0</v>
      </c>
      <c r="H157" s="220"/>
      <c r="I157" s="209">
        <f t="shared" si="73"/>
        <v>0</v>
      </c>
      <c r="J157" s="215">
        <f t="shared" si="74"/>
        <v>0</v>
      </c>
      <c r="K157" s="219">
        <f t="shared" si="66"/>
        <v>0</v>
      </c>
      <c r="L157" s="220"/>
      <c r="M157" s="209">
        <f t="shared" si="75"/>
        <v>0</v>
      </c>
      <c r="N157" s="215">
        <f t="shared" si="76"/>
        <v>0</v>
      </c>
      <c r="O157" s="221">
        <f t="shared" si="67"/>
        <v>0</v>
      </c>
      <c r="P157" s="220"/>
      <c r="Q157" s="209">
        <f t="shared" si="77"/>
        <v>0</v>
      </c>
      <c r="R157" s="215">
        <f t="shared" si="78"/>
        <v>0</v>
      </c>
      <c r="S157" s="219">
        <f t="shared" si="68"/>
        <v>0</v>
      </c>
      <c r="T157" s="220"/>
      <c r="U157" s="209">
        <f t="shared" si="79"/>
        <v>0</v>
      </c>
      <c r="V157" s="215">
        <f t="shared" si="80"/>
        <v>0</v>
      </c>
      <c r="W157" s="219">
        <f t="shared" si="69"/>
        <v>0</v>
      </c>
      <c r="X157" s="220"/>
      <c r="Y157" s="209">
        <f t="shared" si="81"/>
        <v>0</v>
      </c>
      <c r="Z157" s="215">
        <f t="shared" si="82"/>
        <v>0</v>
      </c>
      <c r="AA157" s="219">
        <f t="shared" si="70"/>
        <v>0</v>
      </c>
      <c r="AB157" s="220"/>
      <c r="AC157" s="209">
        <f t="shared" si="83"/>
        <v>0</v>
      </c>
      <c r="AD157" s="215">
        <f t="shared" si="84"/>
        <v>0</v>
      </c>
      <c r="AE157" s="219">
        <f t="shared" si="71"/>
        <v>0</v>
      </c>
      <c r="AF157" s="220"/>
      <c r="AG157" s="209">
        <f t="shared" si="85"/>
        <v>0</v>
      </c>
      <c r="AH157" s="215">
        <f t="shared" si="86"/>
        <v>0</v>
      </c>
      <c r="AI157" s="219">
        <f t="shared" si="72"/>
        <v>0</v>
      </c>
      <c r="AJ157" s="220"/>
      <c r="AK157" s="209">
        <f t="shared" si="87"/>
        <v>0</v>
      </c>
      <c r="AL157" s="215">
        <f t="shared" si="88"/>
        <v>0</v>
      </c>
    </row>
    <row r="158" spans="1:38" x14ac:dyDescent="0.25">
      <c r="A158" s="217" t="s">
        <v>321</v>
      </c>
      <c r="B158" s="217" t="s">
        <v>165</v>
      </c>
      <c r="C158" s="217" t="s">
        <v>222</v>
      </c>
      <c r="D158" s="218">
        <v>1</v>
      </c>
      <c r="E158" s="185">
        <f>VLOOKUP($C158,Master_Device_DB!$C:$E,2,0)</f>
        <v>0.45</v>
      </c>
      <c r="F158" s="212">
        <f>VLOOKUP($C158,Master_Device_DB!$C:$E,3,0)</f>
        <v>6.3</v>
      </c>
      <c r="G158" s="219">
        <f t="shared" si="65"/>
        <v>0</v>
      </c>
      <c r="H158" s="220"/>
      <c r="I158" s="209">
        <f t="shared" si="73"/>
        <v>0</v>
      </c>
      <c r="J158" s="215">
        <f t="shared" si="74"/>
        <v>0</v>
      </c>
      <c r="K158" s="219">
        <f t="shared" si="66"/>
        <v>0</v>
      </c>
      <c r="L158" s="220"/>
      <c r="M158" s="209">
        <f t="shared" si="75"/>
        <v>0</v>
      </c>
      <c r="N158" s="215">
        <f t="shared" si="76"/>
        <v>0</v>
      </c>
      <c r="O158" s="221">
        <f t="shared" si="67"/>
        <v>0</v>
      </c>
      <c r="P158" s="220"/>
      <c r="Q158" s="209">
        <f t="shared" si="77"/>
        <v>0</v>
      </c>
      <c r="R158" s="215">
        <f t="shared" si="78"/>
        <v>0</v>
      </c>
      <c r="S158" s="219">
        <f t="shared" si="68"/>
        <v>0</v>
      </c>
      <c r="T158" s="220"/>
      <c r="U158" s="209">
        <f t="shared" si="79"/>
        <v>0</v>
      </c>
      <c r="V158" s="215">
        <f t="shared" si="80"/>
        <v>0</v>
      </c>
      <c r="W158" s="219">
        <f t="shared" si="69"/>
        <v>0</v>
      </c>
      <c r="X158" s="220"/>
      <c r="Y158" s="209">
        <f t="shared" si="81"/>
        <v>0</v>
      </c>
      <c r="Z158" s="215">
        <f t="shared" si="82"/>
        <v>0</v>
      </c>
      <c r="AA158" s="219">
        <f t="shared" si="70"/>
        <v>0</v>
      </c>
      <c r="AB158" s="220"/>
      <c r="AC158" s="209">
        <f t="shared" si="83"/>
        <v>0</v>
      </c>
      <c r="AD158" s="215">
        <f t="shared" si="84"/>
        <v>0</v>
      </c>
      <c r="AE158" s="219">
        <f t="shared" si="71"/>
        <v>0</v>
      </c>
      <c r="AF158" s="220"/>
      <c r="AG158" s="209">
        <f t="shared" si="85"/>
        <v>0</v>
      </c>
      <c r="AH158" s="215">
        <f t="shared" si="86"/>
        <v>0</v>
      </c>
      <c r="AI158" s="219">
        <f t="shared" si="72"/>
        <v>0</v>
      </c>
      <c r="AJ158" s="220"/>
      <c r="AK158" s="209">
        <f t="shared" si="87"/>
        <v>0</v>
      </c>
      <c r="AL158" s="215">
        <f t="shared" si="88"/>
        <v>0</v>
      </c>
    </row>
    <row r="159" spans="1:38" x14ac:dyDescent="0.25">
      <c r="A159" s="217" t="s">
        <v>321</v>
      </c>
      <c r="B159" s="217" t="s">
        <v>166</v>
      </c>
      <c r="C159" s="217" t="s">
        <v>222</v>
      </c>
      <c r="D159" s="218">
        <v>1</v>
      </c>
      <c r="E159" s="185">
        <f>VLOOKUP($C159,Master_Device_DB!$C:$E,2,0)</f>
        <v>0.45</v>
      </c>
      <c r="F159" s="212">
        <f>VLOOKUP($C159,Master_Device_DB!$C:$E,3,0)</f>
        <v>6.3</v>
      </c>
      <c r="G159" s="219">
        <f t="shared" si="65"/>
        <v>0</v>
      </c>
      <c r="H159" s="220"/>
      <c r="I159" s="209">
        <f t="shared" si="73"/>
        <v>0</v>
      </c>
      <c r="J159" s="215">
        <f t="shared" si="74"/>
        <v>0</v>
      </c>
      <c r="K159" s="219">
        <f t="shared" si="66"/>
        <v>0</v>
      </c>
      <c r="L159" s="220"/>
      <c r="M159" s="209">
        <f t="shared" si="75"/>
        <v>0</v>
      </c>
      <c r="N159" s="215">
        <f t="shared" si="76"/>
        <v>0</v>
      </c>
      <c r="O159" s="221">
        <f t="shared" si="67"/>
        <v>0</v>
      </c>
      <c r="P159" s="220"/>
      <c r="Q159" s="209">
        <f t="shared" si="77"/>
        <v>0</v>
      </c>
      <c r="R159" s="215">
        <f t="shared" si="78"/>
        <v>0</v>
      </c>
      <c r="S159" s="219">
        <f t="shared" si="68"/>
        <v>0</v>
      </c>
      <c r="T159" s="220"/>
      <c r="U159" s="209">
        <f t="shared" si="79"/>
        <v>0</v>
      </c>
      <c r="V159" s="215">
        <f t="shared" si="80"/>
        <v>0</v>
      </c>
      <c r="W159" s="219">
        <f t="shared" si="69"/>
        <v>0</v>
      </c>
      <c r="X159" s="220"/>
      <c r="Y159" s="209">
        <f t="shared" si="81"/>
        <v>0</v>
      </c>
      <c r="Z159" s="215">
        <f t="shared" si="82"/>
        <v>0</v>
      </c>
      <c r="AA159" s="219">
        <f t="shared" si="70"/>
        <v>0</v>
      </c>
      <c r="AB159" s="220"/>
      <c r="AC159" s="209">
        <f t="shared" si="83"/>
        <v>0</v>
      </c>
      <c r="AD159" s="215">
        <f t="shared" si="84"/>
        <v>0</v>
      </c>
      <c r="AE159" s="219">
        <f t="shared" si="71"/>
        <v>0</v>
      </c>
      <c r="AF159" s="220"/>
      <c r="AG159" s="209">
        <f t="shared" si="85"/>
        <v>0</v>
      </c>
      <c r="AH159" s="215">
        <f t="shared" si="86"/>
        <v>0</v>
      </c>
      <c r="AI159" s="219">
        <f t="shared" si="72"/>
        <v>0</v>
      </c>
      <c r="AJ159" s="220"/>
      <c r="AK159" s="209">
        <f t="shared" si="87"/>
        <v>0</v>
      </c>
      <c r="AL159" s="215">
        <f t="shared" si="88"/>
        <v>0</v>
      </c>
    </row>
    <row r="160" spans="1:38" x14ac:dyDescent="0.25">
      <c r="A160" s="217" t="s">
        <v>321</v>
      </c>
      <c r="B160" s="217" t="s">
        <v>167</v>
      </c>
      <c r="C160" s="217" t="s">
        <v>222</v>
      </c>
      <c r="D160" s="218">
        <v>1</v>
      </c>
      <c r="E160" s="185">
        <f>VLOOKUP($C160,Master_Device_DB!$C:$E,2,0)</f>
        <v>0.45</v>
      </c>
      <c r="F160" s="212">
        <f>VLOOKUP($C160,Master_Device_DB!$C:$E,3,0)</f>
        <v>6.3</v>
      </c>
      <c r="G160" s="219">
        <f t="shared" si="65"/>
        <v>0</v>
      </c>
      <c r="H160" s="220"/>
      <c r="I160" s="209">
        <f t="shared" si="73"/>
        <v>0</v>
      </c>
      <c r="J160" s="215">
        <f t="shared" si="74"/>
        <v>0</v>
      </c>
      <c r="K160" s="219">
        <f t="shared" si="66"/>
        <v>0</v>
      </c>
      <c r="L160" s="220"/>
      <c r="M160" s="209">
        <f t="shared" si="75"/>
        <v>0</v>
      </c>
      <c r="N160" s="215">
        <f t="shared" si="76"/>
        <v>0</v>
      </c>
      <c r="O160" s="221">
        <f t="shared" si="67"/>
        <v>0</v>
      </c>
      <c r="P160" s="220"/>
      <c r="Q160" s="209">
        <f t="shared" si="77"/>
        <v>0</v>
      </c>
      <c r="R160" s="215">
        <f t="shared" si="78"/>
        <v>0</v>
      </c>
      <c r="S160" s="219">
        <f t="shared" si="68"/>
        <v>0</v>
      </c>
      <c r="T160" s="220"/>
      <c r="U160" s="209">
        <f t="shared" si="79"/>
        <v>0</v>
      </c>
      <c r="V160" s="215">
        <f t="shared" si="80"/>
        <v>0</v>
      </c>
      <c r="W160" s="219">
        <f t="shared" si="69"/>
        <v>0</v>
      </c>
      <c r="X160" s="220"/>
      <c r="Y160" s="209">
        <f t="shared" si="81"/>
        <v>0</v>
      </c>
      <c r="Z160" s="215">
        <f t="shared" si="82"/>
        <v>0</v>
      </c>
      <c r="AA160" s="219">
        <f t="shared" si="70"/>
        <v>0</v>
      </c>
      <c r="AB160" s="220"/>
      <c r="AC160" s="209">
        <f t="shared" si="83"/>
        <v>0</v>
      </c>
      <c r="AD160" s="215">
        <f t="shared" si="84"/>
        <v>0</v>
      </c>
      <c r="AE160" s="219">
        <f t="shared" si="71"/>
        <v>0</v>
      </c>
      <c r="AF160" s="220"/>
      <c r="AG160" s="209">
        <f t="shared" si="85"/>
        <v>0</v>
      </c>
      <c r="AH160" s="215">
        <f t="shared" si="86"/>
        <v>0</v>
      </c>
      <c r="AI160" s="219">
        <f t="shared" si="72"/>
        <v>0</v>
      </c>
      <c r="AJ160" s="220"/>
      <c r="AK160" s="209">
        <f t="shared" si="87"/>
        <v>0</v>
      </c>
      <c r="AL160" s="215">
        <f t="shared" si="88"/>
        <v>0</v>
      </c>
    </row>
    <row r="161" spans="1:38" x14ac:dyDescent="0.25">
      <c r="A161" s="217" t="s">
        <v>321</v>
      </c>
      <c r="B161" s="217" t="s">
        <v>168</v>
      </c>
      <c r="C161" s="217" t="s">
        <v>223</v>
      </c>
      <c r="D161" s="218">
        <v>1</v>
      </c>
      <c r="E161" s="185">
        <f>VLOOKUP($C161,Master_Device_DB!$C:$E,2,0)</f>
        <v>0.45</v>
      </c>
      <c r="F161" s="212">
        <f>VLOOKUP($C161,Master_Device_DB!$C:$E,3,0)</f>
        <v>11.8</v>
      </c>
      <c r="G161" s="219">
        <f t="shared" si="65"/>
        <v>0</v>
      </c>
      <c r="H161" s="220"/>
      <c r="I161" s="209">
        <f t="shared" si="73"/>
        <v>0</v>
      </c>
      <c r="J161" s="215">
        <f t="shared" si="74"/>
        <v>0</v>
      </c>
      <c r="K161" s="219">
        <f t="shared" si="66"/>
        <v>0</v>
      </c>
      <c r="L161" s="220"/>
      <c r="M161" s="209">
        <f t="shared" si="75"/>
        <v>0</v>
      </c>
      <c r="N161" s="215">
        <f t="shared" si="76"/>
        <v>0</v>
      </c>
      <c r="O161" s="221">
        <f t="shared" si="67"/>
        <v>0</v>
      </c>
      <c r="P161" s="220"/>
      <c r="Q161" s="209">
        <f t="shared" si="77"/>
        <v>0</v>
      </c>
      <c r="R161" s="215">
        <f t="shared" si="78"/>
        <v>0</v>
      </c>
      <c r="S161" s="219">
        <f t="shared" si="68"/>
        <v>0</v>
      </c>
      <c r="T161" s="220"/>
      <c r="U161" s="209">
        <f t="shared" si="79"/>
        <v>0</v>
      </c>
      <c r="V161" s="215">
        <f t="shared" si="80"/>
        <v>0</v>
      </c>
      <c r="W161" s="219">
        <f t="shared" si="69"/>
        <v>0</v>
      </c>
      <c r="X161" s="220"/>
      <c r="Y161" s="209">
        <f t="shared" si="81"/>
        <v>0</v>
      </c>
      <c r="Z161" s="215">
        <f t="shared" si="82"/>
        <v>0</v>
      </c>
      <c r="AA161" s="219">
        <f t="shared" si="70"/>
        <v>0</v>
      </c>
      <c r="AB161" s="220"/>
      <c r="AC161" s="209">
        <f t="shared" si="83"/>
        <v>0</v>
      </c>
      <c r="AD161" s="215">
        <f t="shared" si="84"/>
        <v>0</v>
      </c>
      <c r="AE161" s="219">
        <f t="shared" si="71"/>
        <v>0</v>
      </c>
      <c r="AF161" s="220"/>
      <c r="AG161" s="209">
        <f t="shared" si="85"/>
        <v>0</v>
      </c>
      <c r="AH161" s="215">
        <f t="shared" si="86"/>
        <v>0</v>
      </c>
      <c r="AI161" s="219">
        <f t="shared" si="72"/>
        <v>0</v>
      </c>
      <c r="AJ161" s="220"/>
      <c r="AK161" s="209">
        <f t="shared" si="87"/>
        <v>0</v>
      </c>
      <c r="AL161" s="215">
        <f t="shared" si="88"/>
        <v>0</v>
      </c>
    </row>
    <row r="162" spans="1:38" x14ac:dyDescent="0.25">
      <c r="A162" s="217" t="s">
        <v>321</v>
      </c>
      <c r="B162" s="217" t="s">
        <v>169</v>
      </c>
      <c r="C162" s="217" t="s">
        <v>223</v>
      </c>
      <c r="D162" s="218">
        <v>1</v>
      </c>
      <c r="E162" s="185">
        <f>VLOOKUP($C162,Master_Device_DB!$C:$E,2,0)</f>
        <v>0.45</v>
      </c>
      <c r="F162" s="212">
        <f>VLOOKUP($C162,Master_Device_DB!$C:$E,3,0)</f>
        <v>11.8</v>
      </c>
      <c r="G162" s="219">
        <f t="shared" si="65"/>
        <v>0</v>
      </c>
      <c r="H162" s="220"/>
      <c r="I162" s="209">
        <f t="shared" si="73"/>
        <v>0</v>
      </c>
      <c r="J162" s="215">
        <f t="shared" si="74"/>
        <v>0</v>
      </c>
      <c r="K162" s="219">
        <f t="shared" si="66"/>
        <v>0</v>
      </c>
      <c r="L162" s="220"/>
      <c r="M162" s="209">
        <f t="shared" si="75"/>
        <v>0</v>
      </c>
      <c r="N162" s="215">
        <f t="shared" si="76"/>
        <v>0</v>
      </c>
      <c r="O162" s="221">
        <f t="shared" si="67"/>
        <v>0</v>
      </c>
      <c r="P162" s="220"/>
      <c r="Q162" s="209">
        <f t="shared" si="77"/>
        <v>0</v>
      </c>
      <c r="R162" s="215">
        <f t="shared" si="78"/>
        <v>0</v>
      </c>
      <c r="S162" s="219">
        <f t="shared" si="68"/>
        <v>0</v>
      </c>
      <c r="T162" s="220"/>
      <c r="U162" s="209">
        <f t="shared" si="79"/>
        <v>0</v>
      </c>
      <c r="V162" s="215">
        <f t="shared" si="80"/>
        <v>0</v>
      </c>
      <c r="W162" s="219">
        <f t="shared" si="69"/>
        <v>0</v>
      </c>
      <c r="X162" s="220"/>
      <c r="Y162" s="209">
        <f t="shared" si="81"/>
        <v>0</v>
      </c>
      <c r="Z162" s="215">
        <f t="shared" si="82"/>
        <v>0</v>
      </c>
      <c r="AA162" s="219">
        <f t="shared" si="70"/>
        <v>0</v>
      </c>
      <c r="AB162" s="220"/>
      <c r="AC162" s="209">
        <f t="shared" si="83"/>
        <v>0</v>
      </c>
      <c r="AD162" s="215">
        <f t="shared" si="84"/>
        <v>0</v>
      </c>
      <c r="AE162" s="219">
        <f t="shared" si="71"/>
        <v>0</v>
      </c>
      <c r="AF162" s="220"/>
      <c r="AG162" s="209">
        <f t="shared" si="85"/>
        <v>0</v>
      </c>
      <c r="AH162" s="215">
        <f t="shared" si="86"/>
        <v>0</v>
      </c>
      <c r="AI162" s="219">
        <f t="shared" si="72"/>
        <v>0</v>
      </c>
      <c r="AJ162" s="220"/>
      <c r="AK162" s="209">
        <f t="shared" si="87"/>
        <v>0</v>
      </c>
      <c r="AL162" s="215">
        <f t="shared" si="88"/>
        <v>0</v>
      </c>
    </row>
    <row r="163" spans="1:38" x14ac:dyDescent="0.25">
      <c r="A163" s="217" t="s">
        <v>321</v>
      </c>
      <c r="B163" s="217" t="s">
        <v>170</v>
      </c>
      <c r="C163" s="217" t="s">
        <v>223</v>
      </c>
      <c r="D163" s="218">
        <v>1</v>
      </c>
      <c r="E163" s="185">
        <f>VLOOKUP($C163,Master_Device_DB!$C:$E,2,0)</f>
        <v>0.45</v>
      </c>
      <c r="F163" s="212">
        <f>VLOOKUP($C163,Master_Device_DB!$C:$E,3,0)</f>
        <v>11.8</v>
      </c>
      <c r="G163" s="219">
        <f t="shared" si="65"/>
        <v>0</v>
      </c>
      <c r="H163" s="220"/>
      <c r="I163" s="209">
        <f t="shared" si="73"/>
        <v>0</v>
      </c>
      <c r="J163" s="215">
        <f t="shared" si="74"/>
        <v>0</v>
      </c>
      <c r="K163" s="219">
        <f t="shared" si="66"/>
        <v>0</v>
      </c>
      <c r="L163" s="220"/>
      <c r="M163" s="209">
        <f t="shared" si="75"/>
        <v>0</v>
      </c>
      <c r="N163" s="215">
        <f t="shared" si="76"/>
        <v>0</v>
      </c>
      <c r="O163" s="221">
        <f t="shared" si="67"/>
        <v>0</v>
      </c>
      <c r="P163" s="220"/>
      <c r="Q163" s="209">
        <f t="shared" si="77"/>
        <v>0</v>
      </c>
      <c r="R163" s="215">
        <f t="shared" si="78"/>
        <v>0</v>
      </c>
      <c r="S163" s="219">
        <f t="shared" si="68"/>
        <v>0</v>
      </c>
      <c r="T163" s="220"/>
      <c r="U163" s="209">
        <f t="shared" si="79"/>
        <v>0</v>
      </c>
      <c r="V163" s="215">
        <f t="shared" si="80"/>
        <v>0</v>
      </c>
      <c r="W163" s="219">
        <f t="shared" si="69"/>
        <v>0</v>
      </c>
      <c r="X163" s="220"/>
      <c r="Y163" s="209">
        <f t="shared" si="81"/>
        <v>0</v>
      </c>
      <c r="Z163" s="215">
        <f t="shared" si="82"/>
        <v>0</v>
      </c>
      <c r="AA163" s="219">
        <f t="shared" si="70"/>
        <v>0</v>
      </c>
      <c r="AB163" s="220"/>
      <c r="AC163" s="209">
        <f t="shared" si="83"/>
        <v>0</v>
      </c>
      <c r="AD163" s="215">
        <f t="shared" si="84"/>
        <v>0</v>
      </c>
      <c r="AE163" s="219">
        <f t="shared" si="71"/>
        <v>0</v>
      </c>
      <c r="AF163" s="220"/>
      <c r="AG163" s="209">
        <f t="shared" si="85"/>
        <v>0</v>
      </c>
      <c r="AH163" s="215">
        <f t="shared" si="86"/>
        <v>0</v>
      </c>
      <c r="AI163" s="219">
        <f t="shared" si="72"/>
        <v>0</v>
      </c>
      <c r="AJ163" s="220"/>
      <c r="AK163" s="209">
        <f t="shared" si="87"/>
        <v>0</v>
      </c>
      <c r="AL163" s="215">
        <f t="shared" si="88"/>
        <v>0</v>
      </c>
    </row>
    <row r="164" spans="1:38" x14ac:dyDescent="0.25">
      <c r="A164" s="217" t="s">
        <v>321</v>
      </c>
      <c r="B164" s="217" t="s">
        <v>171</v>
      </c>
      <c r="C164" s="217" t="s">
        <v>224</v>
      </c>
      <c r="D164" s="218">
        <v>1</v>
      </c>
      <c r="E164" s="185">
        <f>VLOOKUP($C164,Master_Device_DB!$C:$E,2,0)</f>
        <v>0.45</v>
      </c>
      <c r="F164" s="212">
        <f>VLOOKUP($C164,Master_Device_DB!$C:$E,3,0)</f>
        <v>11.8</v>
      </c>
      <c r="G164" s="219">
        <f t="shared" si="65"/>
        <v>0</v>
      </c>
      <c r="H164" s="220"/>
      <c r="I164" s="209">
        <f t="shared" si="73"/>
        <v>0</v>
      </c>
      <c r="J164" s="215">
        <f t="shared" si="74"/>
        <v>0</v>
      </c>
      <c r="K164" s="219">
        <f t="shared" si="66"/>
        <v>0</v>
      </c>
      <c r="L164" s="220"/>
      <c r="M164" s="209">
        <f t="shared" si="75"/>
        <v>0</v>
      </c>
      <c r="N164" s="215">
        <f t="shared" si="76"/>
        <v>0</v>
      </c>
      <c r="O164" s="221">
        <f t="shared" si="67"/>
        <v>0</v>
      </c>
      <c r="P164" s="220"/>
      <c r="Q164" s="209">
        <f t="shared" si="77"/>
        <v>0</v>
      </c>
      <c r="R164" s="215">
        <f t="shared" si="78"/>
        <v>0</v>
      </c>
      <c r="S164" s="219">
        <f t="shared" si="68"/>
        <v>0</v>
      </c>
      <c r="T164" s="220"/>
      <c r="U164" s="209">
        <f t="shared" si="79"/>
        <v>0</v>
      </c>
      <c r="V164" s="215">
        <f t="shared" si="80"/>
        <v>0</v>
      </c>
      <c r="W164" s="219">
        <f t="shared" si="69"/>
        <v>0</v>
      </c>
      <c r="X164" s="220"/>
      <c r="Y164" s="209">
        <f t="shared" si="81"/>
        <v>0</v>
      </c>
      <c r="Z164" s="215">
        <f t="shared" si="82"/>
        <v>0</v>
      </c>
      <c r="AA164" s="219">
        <f t="shared" si="70"/>
        <v>0</v>
      </c>
      <c r="AB164" s="220"/>
      <c r="AC164" s="209">
        <f t="shared" si="83"/>
        <v>0</v>
      </c>
      <c r="AD164" s="215">
        <f t="shared" si="84"/>
        <v>0</v>
      </c>
      <c r="AE164" s="219">
        <f t="shared" si="71"/>
        <v>0</v>
      </c>
      <c r="AF164" s="220"/>
      <c r="AG164" s="209">
        <f t="shared" si="85"/>
        <v>0</v>
      </c>
      <c r="AH164" s="215">
        <f t="shared" si="86"/>
        <v>0</v>
      </c>
      <c r="AI164" s="219">
        <f t="shared" si="72"/>
        <v>0</v>
      </c>
      <c r="AJ164" s="220"/>
      <c r="AK164" s="209">
        <f t="shared" si="87"/>
        <v>0</v>
      </c>
      <c r="AL164" s="215">
        <f t="shared" si="88"/>
        <v>0</v>
      </c>
    </row>
    <row r="165" spans="1:38" x14ac:dyDescent="0.25">
      <c r="A165" s="217" t="s">
        <v>321</v>
      </c>
      <c r="B165" s="217" t="s">
        <v>172</v>
      </c>
      <c r="C165" s="217" t="s">
        <v>224</v>
      </c>
      <c r="D165" s="218">
        <v>1</v>
      </c>
      <c r="E165" s="185">
        <f>VLOOKUP($C165,Master_Device_DB!$C:$E,2,0)</f>
        <v>0.45</v>
      </c>
      <c r="F165" s="212">
        <f>VLOOKUP($C165,Master_Device_DB!$C:$E,3,0)</f>
        <v>11.8</v>
      </c>
      <c r="G165" s="219">
        <f t="shared" si="65"/>
        <v>0</v>
      </c>
      <c r="H165" s="220"/>
      <c r="I165" s="209">
        <f t="shared" si="73"/>
        <v>0</v>
      </c>
      <c r="J165" s="215">
        <f t="shared" si="74"/>
        <v>0</v>
      </c>
      <c r="K165" s="219">
        <f t="shared" si="66"/>
        <v>0</v>
      </c>
      <c r="L165" s="220"/>
      <c r="M165" s="209">
        <f t="shared" si="75"/>
        <v>0</v>
      </c>
      <c r="N165" s="215">
        <f t="shared" si="76"/>
        <v>0</v>
      </c>
      <c r="O165" s="221">
        <f t="shared" si="67"/>
        <v>0</v>
      </c>
      <c r="P165" s="220"/>
      <c r="Q165" s="209">
        <f t="shared" si="77"/>
        <v>0</v>
      </c>
      <c r="R165" s="215">
        <f t="shared" si="78"/>
        <v>0</v>
      </c>
      <c r="S165" s="219">
        <f t="shared" si="68"/>
        <v>0</v>
      </c>
      <c r="T165" s="220"/>
      <c r="U165" s="209">
        <f t="shared" si="79"/>
        <v>0</v>
      </c>
      <c r="V165" s="215">
        <f t="shared" si="80"/>
        <v>0</v>
      </c>
      <c r="W165" s="219">
        <f t="shared" si="69"/>
        <v>0</v>
      </c>
      <c r="X165" s="220"/>
      <c r="Y165" s="209">
        <f t="shared" si="81"/>
        <v>0</v>
      </c>
      <c r="Z165" s="215">
        <f t="shared" si="82"/>
        <v>0</v>
      </c>
      <c r="AA165" s="219">
        <f t="shared" si="70"/>
        <v>0</v>
      </c>
      <c r="AB165" s="220"/>
      <c r="AC165" s="209">
        <f t="shared" si="83"/>
        <v>0</v>
      </c>
      <c r="AD165" s="215">
        <f t="shared" si="84"/>
        <v>0</v>
      </c>
      <c r="AE165" s="219">
        <f t="shared" si="71"/>
        <v>0</v>
      </c>
      <c r="AF165" s="220"/>
      <c r="AG165" s="209">
        <f t="shared" si="85"/>
        <v>0</v>
      </c>
      <c r="AH165" s="215">
        <f t="shared" si="86"/>
        <v>0</v>
      </c>
      <c r="AI165" s="219">
        <f t="shared" si="72"/>
        <v>0</v>
      </c>
      <c r="AJ165" s="220"/>
      <c r="AK165" s="209">
        <f t="shared" si="87"/>
        <v>0</v>
      </c>
      <c r="AL165" s="215">
        <f t="shared" si="88"/>
        <v>0</v>
      </c>
    </row>
    <row r="166" spans="1:38" x14ac:dyDescent="0.25">
      <c r="A166" s="217" t="s">
        <v>321</v>
      </c>
      <c r="B166" s="217" t="s">
        <v>173</v>
      </c>
      <c r="C166" s="217" t="s">
        <v>224</v>
      </c>
      <c r="D166" s="218">
        <v>1</v>
      </c>
      <c r="E166" s="185">
        <f>VLOOKUP($C166,Master_Device_DB!$C:$E,2,0)</f>
        <v>0.45</v>
      </c>
      <c r="F166" s="212">
        <f>VLOOKUP($C166,Master_Device_DB!$C:$E,3,0)</f>
        <v>11.8</v>
      </c>
      <c r="G166" s="219">
        <f t="shared" ref="G166:G172" si="89">$D166*H166</f>
        <v>0</v>
      </c>
      <c r="H166" s="220"/>
      <c r="I166" s="209">
        <f t="shared" si="73"/>
        <v>0</v>
      </c>
      <c r="J166" s="215">
        <f t="shared" si="74"/>
        <v>0</v>
      </c>
      <c r="K166" s="219">
        <f t="shared" ref="K166:K172" si="90">$D166*L166</f>
        <v>0</v>
      </c>
      <c r="L166" s="220"/>
      <c r="M166" s="209">
        <f t="shared" si="75"/>
        <v>0</v>
      </c>
      <c r="N166" s="215">
        <f t="shared" si="76"/>
        <v>0</v>
      </c>
      <c r="O166" s="221">
        <f t="shared" ref="O166:O172" si="91">$D166*P166</f>
        <v>0</v>
      </c>
      <c r="P166" s="220"/>
      <c r="Q166" s="209">
        <f t="shared" si="77"/>
        <v>0</v>
      </c>
      <c r="R166" s="215">
        <f t="shared" si="78"/>
        <v>0</v>
      </c>
      <c r="S166" s="219">
        <f t="shared" ref="S166:S172" si="92">$D166*T166</f>
        <v>0</v>
      </c>
      <c r="T166" s="220"/>
      <c r="U166" s="209">
        <f t="shared" si="79"/>
        <v>0</v>
      </c>
      <c r="V166" s="215">
        <f t="shared" si="80"/>
        <v>0</v>
      </c>
      <c r="W166" s="219">
        <f t="shared" ref="W166:W172" si="93">$D166*X166</f>
        <v>0</v>
      </c>
      <c r="X166" s="220"/>
      <c r="Y166" s="209">
        <f t="shared" si="81"/>
        <v>0</v>
      </c>
      <c r="Z166" s="215">
        <f t="shared" si="82"/>
        <v>0</v>
      </c>
      <c r="AA166" s="219">
        <f t="shared" ref="AA166:AA172" si="94">$D166*AB166</f>
        <v>0</v>
      </c>
      <c r="AB166" s="220"/>
      <c r="AC166" s="209">
        <f t="shared" si="83"/>
        <v>0</v>
      </c>
      <c r="AD166" s="215">
        <f t="shared" si="84"/>
        <v>0</v>
      </c>
      <c r="AE166" s="219">
        <f t="shared" ref="AE166:AE172" si="95">$D166*AF166</f>
        <v>0</v>
      </c>
      <c r="AF166" s="220"/>
      <c r="AG166" s="209">
        <f t="shared" si="85"/>
        <v>0</v>
      </c>
      <c r="AH166" s="215">
        <f t="shared" si="86"/>
        <v>0</v>
      </c>
      <c r="AI166" s="219">
        <f t="shared" ref="AI166:AI172" si="96">$D166*AJ166</f>
        <v>0</v>
      </c>
      <c r="AJ166" s="220"/>
      <c r="AK166" s="209">
        <f t="shared" si="87"/>
        <v>0</v>
      </c>
      <c r="AL166" s="215">
        <f t="shared" si="88"/>
        <v>0</v>
      </c>
    </row>
    <row r="167" spans="1:38" x14ac:dyDescent="0.25">
      <c r="A167" s="217" t="s">
        <v>321</v>
      </c>
      <c r="B167" s="217" t="s">
        <v>174</v>
      </c>
      <c r="C167" s="217" t="s">
        <v>225</v>
      </c>
      <c r="D167" s="218">
        <v>1</v>
      </c>
      <c r="E167" s="223">
        <f>VLOOKUP($C167,Master_Device_DB!$C:$E,2,0)</f>
        <v>0.45</v>
      </c>
      <c r="F167" s="224">
        <f>VLOOKUP($C167,Master_Device_DB!$C:$E,3,0)</f>
        <v>5.5</v>
      </c>
      <c r="G167" s="219">
        <f t="shared" si="89"/>
        <v>0</v>
      </c>
      <c r="H167" s="220"/>
      <c r="I167" s="217">
        <f t="shared" si="73"/>
        <v>0</v>
      </c>
      <c r="J167" s="225">
        <f t="shared" si="74"/>
        <v>0</v>
      </c>
      <c r="K167" s="219">
        <f t="shared" si="90"/>
        <v>0</v>
      </c>
      <c r="L167" s="220"/>
      <c r="M167" s="217">
        <f t="shared" si="75"/>
        <v>0</v>
      </c>
      <c r="N167" s="225">
        <f t="shared" si="76"/>
        <v>0</v>
      </c>
      <c r="O167" s="221">
        <f t="shared" si="91"/>
        <v>0</v>
      </c>
      <c r="P167" s="220"/>
      <c r="Q167" s="217">
        <f t="shared" si="77"/>
        <v>0</v>
      </c>
      <c r="R167" s="225">
        <f t="shared" si="78"/>
        <v>0</v>
      </c>
      <c r="S167" s="219">
        <f t="shared" si="92"/>
        <v>0</v>
      </c>
      <c r="T167" s="220"/>
      <c r="U167" s="217">
        <f t="shared" si="79"/>
        <v>0</v>
      </c>
      <c r="V167" s="225">
        <f t="shared" si="80"/>
        <v>0</v>
      </c>
      <c r="W167" s="219">
        <f t="shared" si="93"/>
        <v>0</v>
      </c>
      <c r="X167" s="220"/>
      <c r="Y167" s="217">
        <f t="shared" si="81"/>
        <v>0</v>
      </c>
      <c r="Z167" s="225">
        <f t="shared" si="82"/>
        <v>0</v>
      </c>
      <c r="AA167" s="219">
        <f t="shared" si="94"/>
        <v>0</v>
      </c>
      <c r="AB167" s="220"/>
      <c r="AC167" s="217">
        <f t="shared" si="83"/>
        <v>0</v>
      </c>
      <c r="AD167" s="225">
        <f t="shared" si="84"/>
        <v>0</v>
      </c>
      <c r="AE167" s="219">
        <f t="shared" si="95"/>
        <v>0</v>
      </c>
      <c r="AF167" s="220"/>
      <c r="AG167" s="217">
        <f t="shared" si="85"/>
        <v>0</v>
      </c>
      <c r="AH167" s="225">
        <f t="shared" si="86"/>
        <v>0</v>
      </c>
      <c r="AI167" s="219">
        <f t="shared" si="96"/>
        <v>0</v>
      </c>
      <c r="AJ167" s="220"/>
      <c r="AK167" s="217">
        <f t="shared" si="87"/>
        <v>0</v>
      </c>
      <c r="AL167" s="225">
        <f t="shared" si="88"/>
        <v>0</v>
      </c>
    </row>
    <row r="168" spans="1:38" x14ac:dyDescent="0.25">
      <c r="A168" s="217" t="s">
        <v>321</v>
      </c>
      <c r="B168" s="217" t="s">
        <v>175</v>
      </c>
      <c r="C168" s="217" t="s">
        <v>226</v>
      </c>
      <c r="D168" s="218">
        <v>1</v>
      </c>
      <c r="E168" s="223">
        <f>VLOOKUP($C168,Master_Device_DB!$C:$E,2,0)</f>
        <v>0.45</v>
      </c>
      <c r="F168" s="224">
        <f>VLOOKUP($C168,Master_Device_DB!$C:$E,3,0)</f>
        <v>5.5</v>
      </c>
      <c r="G168" s="219">
        <f t="shared" si="89"/>
        <v>0</v>
      </c>
      <c r="H168" s="220"/>
      <c r="I168" s="217">
        <f t="shared" si="73"/>
        <v>0</v>
      </c>
      <c r="J168" s="225">
        <f t="shared" ref="J168:J171" si="97">H168*$F168</f>
        <v>0</v>
      </c>
      <c r="K168" s="219">
        <f t="shared" si="90"/>
        <v>0</v>
      </c>
      <c r="L168" s="220"/>
      <c r="M168" s="217">
        <f t="shared" si="75"/>
        <v>0</v>
      </c>
      <c r="N168" s="225">
        <f t="shared" ref="N168:N171" si="98">L168*$F168</f>
        <v>0</v>
      </c>
      <c r="O168" s="221">
        <f t="shared" si="91"/>
        <v>0</v>
      </c>
      <c r="P168" s="220"/>
      <c r="Q168" s="217">
        <f t="shared" si="77"/>
        <v>0</v>
      </c>
      <c r="R168" s="225">
        <f t="shared" ref="R168:R171" si="99">P168*$F168</f>
        <v>0</v>
      </c>
      <c r="S168" s="219">
        <f t="shared" si="92"/>
        <v>0</v>
      </c>
      <c r="T168" s="220"/>
      <c r="U168" s="217">
        <f t="shared" si="79"/>
        <v>0</v>
      </c>
      <c r="V168" s="225">
        <f t="shared" ref="V168:V171" si="100">T168*$F168</f>
        <v>0</v>
      </c>
      <c r="W168" s="219">
        <f t="shared" si="93"/>
        <v>0</v>
      </c>
      <c r="X168" s="220"/>
      <c r="Y168" s="217">
        <f t="shared" si="81"/>
        <v>0</v>
      </c>
      <c r="Z168" s="225">
        <f t="shared" ref="Z168:Z171" si="101">X168*$F168</f>
        <v>0</v>
      </c>
      <c r="AA168" s="219">
        <f t="shared" si="94"/>
        <v>0</v>
      </c>
      <c r="AB168" s="220"/>
      <c r="AC168" s="217">
        <f t="shared" si="83"/>
        <v>0</v>
      </c>
      <c r="AD168" s="225">
        <f t="shared" ref="AD168:AD171" si="102">AB168*$F168</f>
        <v>0</v>
      </c>
      <c r="AE168" s="219">
        <f t="shared" si="95"/>
        <v>0</v>
      </c>
      <c r="AF168" s="220"/>
      <c r="AG168" s="217">
        <f t="shared" si="85"/>
        <v>0</v>
      </c>
      <c r="AH168" s="225">
        <f t="shared" ref="AH168:AH171" si="103">AF168*$F168</f>
        <v>0</v>
      </c>
      <c r="AI168" s="219">
        <f t="shared" si="96"/>
        <v>0</v>
      </c>
      <c r="AJ168" s="220"/>
      <c r="AK168" s="217">
        <f t="shared" si="87"/>
        <v>0</v>
      </c>
      <c r="AL168" s="225">
        <f t="shared" ref="AL168:AL171" si="104">AJ168*$F168</f>
        <v>0</v>
      </c>
    </row>
    <row r="169" spans="1:38" x14ac:dyDescent="0.25">
      <c r="A169" s="217" t="s">
        <v>268</v>
      </c>
      <c r="B169" s="217" t="s">
        <v>43</v>
      </c>
      <c r="C169" s="217" t="s">
        <v>227</v>
      </c>
      <c r="D169" s="218">
        <v>1</v>
      </c>
      <c r="E169" s="223">
        <f>VLOOKUP($C169,Master_Device_DB!$C:$E,2,0)</f>
        <v>19</v>
      </c>
      <c r="F169" s="224">
        <f>VLOOKUP($C169,Master_Device_DB!$C:$E,3,0)</f>
        <v>23</v>
      </c>
      <c r="G169" s="219">
        <f t="shared" si="89"/>
        <v>0</v>
      </c>
      <c r="H169" s="220"/>
      <c r="I169" s="217">
        <f t="shared" si="73"/>
        <v>0</v>
      </c>
      <c r="J169" s="225">
        <f t="shared" si="97"/>
        <v>0</v>
      </c>
      <c r="K169" s="219">
        <f t="shared" si="90"/>
        <v>0</v>
      </c>
      <c r="L169" s="220"/>
      <c r="M169" s="217">
        <f t="shared" si="75"/>
        <v>0</v>
      </c>
      <c r="N169" s="225">
        <f t="shared" si="98"/>
        <v>0</v>
      </c>
      <c r="O169" s="221">
        <f t="shared" si="91"/>
        <v>0</v>
      </c>
      <c r="P169" s="220"/>
      <c r="Q169" s="217">
        <f t="shared" si="77"/>
        <v>0</v>
      </c>
      <c r="R169" s="225">
        <f t="shared" si="99"/>
        <v>0</v>
      </c>
      <c r="S169" s="219">
        <f t="shared" si="92"/>
        <v>0</v>
      </c>
      <c r="T169" s="220"/>
      <c r="U169" s="217">
        <f t="shared" si="79"/>
        <v>0</v>
      </c>
      <c r="V169" s="225">
        <f t="shared" si="100"/>
        <v>0</v>
      </c>
      <c r="W169" s="219">
        <f t="shared" si="93"/>
        <v>0</v>
      </c>
      <c r="X169" s="220"/>
      <c r="Y169" s="217">
        <f t="shared" si="81"/>
        <v>0</v>
      </c>
      <c r="Z169" s="225">
        <f t="shared" si="101"/>
        <v>0</v>
      </c>
      <c r="AA169" s="219">
        <f t="shared" si="94"/>
        <v>0</v>
      </c>
      <c r="AB169" s="220"/>
      <c r="AC169" s="217">
        <f t="shared" si="83"/>
        <v>0</v>
      </c>
      <c r="AD169" s="225">
        <f t="shared" si="102"/>
        <v>0</v>
      </c>
      <c r="AE169" s="219">
        <f t="shared" si="95"/>
        <v>0</v>
      </c>
      <c r="AF169" s="220"/>
      <c r="AG169" s="217">
        <f t="shared" si="85"/>
        <v>0</v>
      </c>
      <c r="AH169" s="225">
        <f t="shared" si="103"/>
        <v>0</v>
      </c>
      <c r="AI169" s="219">
        <f t="shared" si="96"/>
        <v>0</v>
      </c>
      <c r="AJ169" s="220"/>
      <c r="AK169" s="217">
        <f t="shared" si="87"/>
        <v>0</v>
      </c>
      <c r="AL169" s="225">
        <f t="shared" si="104"/>
        <v>0</v>
      </c>
    </row>
    <row r="170" spans="1:38" x14ac:dyDescent="0.25">
      <c r="A170" s="217" t="s">
        <v>268</v>
      </c>
      <c r="B170" s="217" t="s">
        <v>176</v>
      </c>
      <c r="C170" s="217" t="s">
        <v>571</v>
      </c>
      <c r="D170" s="218">
        <v>2</v>
      </c>
      <c r="E170" s="223">
        <f>VLOOKUP($C170,Master_Device_DB!$C:$E,2,0)</f>
        <v>0.9</v>
      </c>
      <c r="F170" s="224">
        <f>VLOOKUP($C170,Master_Device_DB!$C:$E,3,0)</f>
        <v>360</v>
      </c>
      <c r="G170" s="219">
        <f t="shared" si="89"/>
        <v>0</v>
      </c>
      <c r="H170" s="220"/>
      <c r="I170" s="217">
        <f t="shared" si="73"/>
        <v>0</v>
      </c>
      <c r="J170" s="225">
        <f t="shared" si="97"/>
        <v>0</v>
      </c>
      <c r="K170" s="219">
        <f t="shared" si="90"/>
        <v>0</v>
      </c>
      <c r="L170" s="220"/>
      <c r="M170" s="217">
        <f t="shared" si="75"/>
        <v>0</v>
      </c>
      <c r="N170" s="225">
        <f t="shared" si="98"/>
        <v>0</v>
      </c>
      <c r="O170" s="221">
        <f t="shared" si="91"/>
        <v>0</v>
      </c>
      <c r="P170" s="220"/>
      <c r="Q170" s="217">
        <f t="shared" si="77"/>
        <v>0</v>
      </c>
      <c r="R170" s="225">
        <f t="shared" si="99"/>
        <v>0</v>
      </c>
      <c r="S170" s="219">
        <f t="shared" si="92"/>
        <v>0</v>
      </c>
      <c r="T170" s="220"/>
      <c r="U170" s="217">
        <f t="shared" si="79"/>
        <v>0</v>
      </c>
      <c r="V170" s="225">
        <f t="shared" si="100"/>
        <v>0</v>
      </c>
      <c r="W170" s="219">
        <f t="shared" si="93"/>
        <v>0</v>
      </c>
      <c r="X170" s="220"/>
      <c r="Y170" s="217">
        <f t="shared" si="81"/>
        <v>0</v>
      </c>
      <c r="Z170" s="225">
        <f t="shared" si="101"/>
        <v>0</v>
      </c>
      <c r="AA170" s="219">
        <f t="shared" si="94"/>
        <v>0</v>
      </c>
      <c r="AB170" s="220"/>
      <c r="AC170" s="217">
        <f t="shared" si="83"/>
        <v>0</v>
      </c>
      <c r="AD170" s="225">
        <f t="shared" si="102"/>
        <v>0</v>
      </c>
      <c r="AE170" s="219">
        <f t="shared" si="95"/>
        <v>0</v>
      </c>
      <c r="AF170" s="220"/>
      <c r="AG170" s="217">
        <f t="shared" si="85"/>
        <v>0</v>
      </c>
      <c r="AH170" s="225">
        <f t="shared" si="103"/>
        <v>0</v>
      </c>
      <c r="AI170" s="219">
        <f t="shared" si="96"/>
        <v>0</v>
      </c>
      <c r="AJ170" s="220"/>
      <c r="AK170" s="217">
        <f t="shared" si="87"/>
        <v>0</v>
      </c>
      <c r="AL170" s="225">
        <f t="shared" si="104"/>
        <v>0</v>
      </c>
    </row>
    <row r="171" spans="1:38" x14ac:dyDescent="0.25">
      <c r="A171" s="217" t="s">
        <v>268</v>
      </c>
      <c r="B171" s="217" t="s">
        <v>177</v>
      </c>
      <c r="C171" s="217" t="s">
        <v>572</v>
      </c>
      <c r="D171" s="218">
        <v>3</v>
      </c>
      <c r="E171" s="223">
        <f>VLOOKUP($C171,Master_Device_DB!$C:$E,2,0)</f>
        <v>0.9</v>
      </c>
      <c r="F171" s="224">
        <f>VLOOKUP($C171,Master_Device_DB!$C:$E,3,0)</f>
        <v>570</v>
      </c>
      <c r="G171" s="226">
        <f t="shared" si="89"/>
        <v>0</v>
      </c>
      <c r="H171" s="227"/>
      <c r="I171" s="228">
        <f t="shared" si="73"/>
        <v>0</v>
      </c>
      <c r="J171" s="229">
        <f t="shared" si="97"/>
        <v>0</v>
      </c>
      <c r="K171" s="226">
        <f t="shared" si="90"/>
        <v>0</v>
      </c>
      <c r="L171" s="227"/>
      <c r="M171" s="228">
        <f t="shared" si="75"/>
        <v>0</v>
      </c>
      <c r="N171" s="229">
        <f t="shared" si="98"/>
        <v>0</v>
      </c>
      <c r="O171" s="230">
        <f t="shared" si="91"/>
        <v>0</v>
      </c>
      <c r="P171" s="227"/>
      <c r="Q171" s="228">
        <f t="shared" si="77"/>
        <v>0</v>
      </c>
      <c r="R171" s="229">
        <f t="shared" si="99"/>
        <v>0</v>
      </c>
      <c r="S171" s="226">
        <f t="shared" si="92"/>
        <v>0</v>
      </c>
      <c r="T171" s="227"/>
      <c r="U171" s="228">
        <f t="shared" si="79"/>
        <v>0</v>
      </c>
      <c r="V171" s="229">
        <f t="shared" si="100"/>
        <v>0</v>
      </c>
      <c r="W171" s="226">
        <f t="shared" si="93"/>
        <v>0</v>
      </c>
      <c r="X171" s="227"/>
      <c r="Y171" s="228">
        <f t="shared" si="81"/>
        <v>0</v>
      </c>
      <c r="Z171" s="229">
        <f t="shared" si="101"/>
        <v>0</v>
      </c>
      <c r="AA171" s="226">
        <f t="shared" si="94"/>
        <v>0</v>
      </c>
      <c r="AB171" s="227"/>
      <c r="AC171" s="228">
        <f t="shared" si="83"/>
        <v>0</v>
      </c>
      <c r="AD171" s="229">
        <f t="shared" si="102"/>
        <v>0</v>
      </c>
      <c r="AE171" s="226">
        <f t="shared" si="95"/>
        <v>0</v>
      </c>
      <c r="AF171" s="227"/>
      <c r="AG171" s="228">
        <f t="shared" si="85"/>
        <v>0</v>
      </c>
      <c r="AH171" s="229">
        <f t="shared" si="103"/>
        <v>0</v>
      </c>
      <c r="AI171" s="226">
        <f t="shared" si="96"/>
        <v>0</v>
      </c>
      <c r="AJ171" s="227"/>
      <c r="AK171" s="228">
        <f t="shared" si="87"/>
        <v>0</v>
      </c>
      <c r="AL171" s="229">
        <f t="shared" si="104"/>
        <v>0</v>
      </c>
    </row>
    <row r="172" spans="1:38" ht="15.75" thickBot="1" x14ac:dyDescent="0.3">
      <c r="A172" s="217" t="s">
        <v>268</v>
      </c>
      <c r="B172" s="217" t="s">
        <v>177</v>
      </c>
      <c r="C172" s="217" t="s">
        <v>573</v>
      </c>
      <c r="D172" s="218">
        <v>3</v>
      </c>
      <c r="E172" s="223">
        <f>VLOOKUP($C172,Master_Device_DB!$C:$E,2,0)</f>
        <v>0.9</v>
      </c>
      <c r="F172" s="224">
        <f>VLOOKUP($C172,Master_Device_DB!$C:$E,3,0)</f>
        <v>570</v>
      </c>
      <c r="G172" s="231">
        <f t="shared" si="89"/>
        <v>0</v>
      </c>
      <c r="H172" s="232"/>
      <c r="I172" s="233">
        <f t="shared" ref="I172" si="105">H172*$E172</f>
        <v>0</v>
      </c>
      <c r="J172" s="234">
        <f t="shared" ref="J172" si="106">H172*$F172</f>
        <v>0</v>
      </c>
      <c r="K172" s="231">
        <f t="shared" si="90"/>
        <v>0</v>
      </c>
      <c r="L172" s="232"/>
      <c r="M172" s="233">
        <f t="shared" ref="M172" si="107">L172*$E172</f>
        <v>0</v>
      </c>
      <c r="N172" s="234">
        <f t="shared" ref="N172" si="108">L172*$F172</f>
        <v>0</v>
      </c>
      <c r="O172" s="235">
        <f t="shared" si="91"/>
        <v>0</v>
      </c>
      <c r="P172" s="232"/>
      <c r="Q172" s="233">
        <f t="shared" ref="Q172" si="109">P172*$E172</f>
        <v>0</v>
      </c>
      <c r="R172" s="234">
        <f t="shared" ref="R172" si="110">P172*$F172</f>
        <v>0</v>
      </c>
      <c r="S172" s="231">
        <f t="shared" si="92"/>
        <v>0</v>
      </c>
      <c r="T172" s="232"/>
      <c r="U172" s="233">
        <f t="shared" ref="U172" si="111">T172*$E172</f>
        <v>0</v>
      </c>
      <c r="V172" s="234">
        <f t="shared" ref="V172" si="112">T172*$F172</f>
        <v>0</v>
      </c>
      <c r="W172" s="231">
        <f t="shared" si="93"/>
        <v>0</v>
      </c>
      <c r="X172" s="232"/>
      <c r="Y172" s="233">
        <f t="shared" ref="Y172" si="113">X172*$E172</f>
        <v>0</v>
      </c>
      <c r="Z172" s="234">
        <f t="shared" ref="Z172" si="114">X172*$F172</f>
        <v>0</v>
      </c>
      <c r="AA172" s="231">
        <f t="shared" si="94"/>
        <v>0</v>
      </c>
      <c r="AB172" s="232"/>
      <c r="AC172" s="233">
        <f t="shared" ref="AC172" si="115">AB172*$E172</f>
        <v>0</v>
      </c>
      <c r="AD172" s="234">
        <f t="shared" ref="AD172" si="116">AB172*$F172</f>
        <v>0</v>
      </c>
      <c r="AE172" s="231">
        <f t="shared" si="95"/>
        <v>0</v>
      </c>
      <c r="AF172" s="232"/>
      <c r="AG172" s="233">
        <f t="shared" ref="AG172" si="117">AF172*$E172</f>
        <v>0</v>
      </c>
      <c r="AH172" s="234">
        <f t="shared" ref="AH172" si="118">AF172*$F172</f>
        <v>0</v>
      </c>
      <c r="AI172" s="231">
        <f t="shared" si="96"/>
        <v>0</v>
      </c>
      <c r="AJ172" s="232"/>
      <c r="AK172" s="233">
        <f t="shared" ref="AK172" si="119">AJ172*$E172</f>
        <v>0</v>
      </c>
      <c r="AL172" s="234">
        <f t="shared" ref="AL172" si="120">AJ172*$F172</f>
        <v>0</v>
      </c>
    </row>
  </sheetData>
  <sheetProtection algorithmName="SHA-512" hashValue="0b6EAUwgSyqWCicf/ky1UOKhKifsXu6BdudZrkcHhi5Emd/GOhq2UBMEx2r64XKN5Vb3apUMjGP23RedjHbhtA==" saltValue="ZJqo2apNJHRgXmLr07JceQ==" spinCount="100000" sheet="1" objects="1" scenarios="1"/>
  <protectedRanges>
    <protectedRange sqref="AJ6:AJ172" name="Loop 8"/>
    <protectedRange sqref="AF6:AF172" name="Loop 7"/>
    <protectedRange sqref="AB6:AB172" name="Loop 6"/>
    <protectedRange sqref="X6:X172" name="Loop 5"/>
    <protectedRange sqref="T6:T172" name="Loop 4"/>
    <protectedRange sqref="P6:P172" name="Loop 3"/>
    <protectedRange sqref="L6:L172" name="Loop 2"/>
    <protectedRange sqref="H6:H172" name="Loop 1"/>
  </protectedRanges>
  <autoFilter ref="A5:C167" xr:uid="{EEBACFD6-1E4F-44A1-8D90-6F38D70CC894}"/>
  <mergeCells count="19">
    <mergeCell ref="A4:C4"/>
    <mergeCell ref="AK1:AL1"/>
    <mergeCell ref="G1:H1"/>
    <mergeCell ref="K1:L1"/>
    <mergeCell ref="O1:P1"/>
    <mergeCell ref="S1:T1"/>
    <mergeCell ref="W1:X1"/>
    <mergeCell ref="I1:J1"/>
    <mergeCell ref="M1:N1"/>
    <mergeCell ref="Q1:R1"/>
    <mergeCell ref="U1:V1"/>
    <mergeCell ref="Y1:Z1"/>
    <mergeCell ref="AA1:AB1"/>
    <mergeCell ref="AE1:AF1"/>
    <mergeCell ref="AI1:AJ1"/>
    <mergeCell ref="E3:F3"/>
    <mergeCell ref="E4:F4"/>
    <mergeCell ref="AC1:AD1"/>
    <mergeCell ref="AG1:AH1"/>
  </mergeCells>
  <conditionalFormatting sqref="G3:AL3">
    <cfRule type="cellIs" dxfId="10" priority="1" operator="greaterThan">
      <formula>99.1</formula>
    </cfRule>
  </conditionalFormatting>
  <pageMargins left="0.7" right="0.7" top="0.75" bottom="0.75" header="0.3" footer="0.3"/>
  <pageSetup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2D98-C4F8-42B0-9921-80CCD94C6168}">
  <sheetPr>
    <tabColor theme="9"/>
  </sheetPr>
  <dimension ref="A1:AL172"/>
  <sheetViews>
    <sheetView zoomScale="80" zoomScaleNormal="80" workbookViewId="0">
      <pane xSplit="3" ySplit="5" topLeftCell="D6" activePane="bottomRight" state="frozen"/>
      <selection pane="topRight" activeCell="E1" sqref="E1"/>
      <selection pane="bottomLeft" activeCell="A7" sqref="A7"/>
      <selection pane="bottomRight" activeCell="L15" sqref="L15"/>
    </sheetView>
  </sheetViews>
  <sheetFormatPr defaultRowHeight="15" outlineLevelCol="1" x14ac:dyDescent="0.25"/>
  <cols>
    <col min="1" max="1" width="21.140625" style="193" bestFit="1" customWidth="1"/>
    <col min="2" max="2" width="28" style="193" bestFit="1" customWidth="1"/>
    <col min="3" max="3" width="37.28515625" style="193" bestFit="1" customWidth="1"/>
    <col min="4" max="4" width="19.140625" style="194" customWidth="1" outlineLevel="1"/>
    <col min="5" max="6" width="9.140625" style="193" customWidth="1" outlineLevel="1"/>
    <col min="7" max="8" width="11.28515625" style="194" customWidth="1"/>
    <col min="9" max="10" width="11.28515625" style="193" customWidth="1"/>
    <col min="11" max="12" width="11.28515625" style="194" customWidth="1"/>
    <col min="13" max="14" width="11.28515625" style="193" customWidth="1"/>
    <col min="15" max="16" width="11.28515625" style="194" customWidth="1"/>
    <col min="17" max="18" width="11.28515625" style="193" customWidth="1"/>
    <col min="19" max="20" width="11.28515625" style="194" customWidth="1"/>
    <col min="21" max="22" width="11.28515625" style="193" customWidth="1"/>
    <col min="23" max="24" width="11.28515625" style="194" customWidth="1"/>
    <col min="25" max="26" width="11.28515625" style="193" customWidth="1"/>
    <col min="27" max="28" width="11.28515625" style="194" customWidth="1"/>
    <col min="29" max="30" width="11.28515625" style="193" customWidth="1"/>
    <col min="31" max="32" width="11.28515625" style="194" customWidth="1"/>
    <col min="33" max="34" width="11.28515625" style="193" customWidth="1"/>
    <col min="35" max="36" width="11.28515625" style="194" customWidth="1"/>
    <col min="37" max="38" width="11.28515625" style="193" customWidth="1"/>
    <col min="39" max="16384" width="9.140625" style="193"/>
  </cols>
  <sheetData>
    <row r="1" spans="1:38" s="186" customFormat="1" ht="15.75" thickBot="1" x14ac:dyDescent="0.3">
      <c r="D1" s="187"/>
      <c r="G1" s="291" t="s">
        <v>17</v>
      </c>
      <c r="H1" s="290"/>
      <c r="I1" s="290" t="s">
        <v>535</v>
      </c>
      <c r="J1" s="290"/>
      <c r="K1" s="290" t="s">
        <v>524</v>
      </c>
      <c r="L1" s="290"/>
      <c r="M1" s="290" t="s">
        <v>535</v>
      </c>
      <c r="N1" s="290"/>
      <c r="O1" s="290" t="s">
        <v>525</v>
      </c>
      <c r="P1" s="290"/>
      <c r="Q1" s="290" t="s">
        <v>535</v>
      </c>
      <c r="R1" s="290"/>
      <c r="S1" s="290" t="s">
        <v>526</v>
      </c>
      <c r="T1" s="290"/>
      <c r="U1" s="290" t="s">
        <v>535</v>
      </c>
      <c r="V1" s="290"/>
      <c r="W1" s="290" t="s">
        <v>527</v>
      </c>
      <c r="X1" s="290"/>
      <c r="Y1" s="290" t="s">
        <v>535</v>
      </c>
      <c r="Z1" s="290"/>
      <c r="AA1" s="290" t="s">
        <v>528</v>
      </c>
      <c r="AB1" s="290"/>
      <c r="AC1" s="290" t="s">
        <v>535</v>
      </c>
      <c r="AD1" s="290"/>
      <c r="AE1" s="290" t="s">
        <v>529</v>
      </c>
      <c r="AF1" s="290"/>
      <c r="AG1" s="290" t="s">
        <v>535</v>
      </c>
      <c r="AH1" s="290"/>
      <c r="AI1" s="290" t="s">
        <v>530</v>
      </c>
      <c r="AJ1" s="290"/>
      <c r="AK1" s="290" t="s">
        <v>535</v>
      </c>
      <c r="AL1" s="292"/>
    </row>
    <row r="2" spans="1:38" s="186" customFormat="1" ht="30.75" thickBot="1" x14ac:dyDescent="0.3">
      <c r="D2" s="187"/>
      <c r="G2" s="190" t="s">
        <v>565</v>
      </c>
      <c r="H2" s="191" t="s">
        <v>566</v>
      </c>
      <c r="I2" s="188"/>
      <c r="J2" s="188"/>
      <c r="K2" s="190" t="s">
        <v>565</v>
      </c>
      <c r="L2" s="191" t="s">
        <v>566</v>
      </c>
      <c r="M2" s="188"/>
      <c r="N2" s="188"/>
      <c r="O2" s="190" t="s">
        <v>565</v>
      </c>
      <c r="P2" s="191" t="s">
        <v>566</v>
      </c>
      <c r="Q2" s="188"/>
      <c r="R2" s="188"/>
      <c r="S2" s="190" t="s">
        <v>565</v>
      </c>
      <c r="T2" s="191" t="s">
        <v>566</v>
      </c>
      <c r="U2" s="188"/>
      <c r="V2" s="188"/>
      <c r="W2" s="190" t="s">
        <v>565</v>
      </c>
      <c r="X2" s="191" t="s">
        <v>566</v>
      </c>
      <c r="Y2" s="188"/>
      <c r="Z2" s="188"/>
      <c r="AA2" s="190" t="s">
        <v>565</v>
      </c>
      <c r="AB2" s="191" t="s">
        <v>566</v>
      </c>
      <c r="AC2" s="188"/>
      <c r="AD2" s="188"/>
      <c r="AE2" s="190" t="s">
        <v>565</v>
      </c>
      <c r="AF2" s="191" t="s">
        <v>566</v>
      </c>
      <c r="AG2" s="188"/>
      <c r="AH2" s="188"/>
      <c r="AI2" s="190" t="s">
        <v>565</v>
      </c>
      <c r="AJ2" s="191" t="s">
        <v>566</v>
      </c>
      <c r="AK2" s="188"/>
      <c r="AL2" s="189"/>
    </row>
    <row r="3" spans="1:38" ht="15.75" thickBot="1" x14ac:dyDescent="0.3">
      <c r="E3" s="282" t="s">
        <v>564</v>
      </c>
      <c r="F3" s="283"/>
      <c r="G3" s="195">
        <f>SUM(G6:G56)+SUM(G132:G133)+SUM(G169)+(IF(H170&gt;0,G170/2,0)+(IF(H171&gt;0,((G171/3)*2),0)+(IF(H172&gt;0,((G172/3)*2)))))</f>
        <v>0</v>
      </c>
      <c r="H3" s="196">
        <f>SUM(G57:G131)+SUM(G134:G168)+SUM(H170:H172)</f>
        <v>0</v>
      </c>
      <c r="I3" s="196"/>
      <c r="J3" s="197"/>
      <c r="K3" s="195">
        <f>SUM(K6:K56)+SUM(K132:K133)+SUM(K169)+(IF(L170&gt;0,K170/2,0)+(IF(L171&gt;0,((K171/3)*2),0)+(IF(L172&gt;0,((K172/3)*2)))))</f>
        <v>9</v>
      </c>
      <c r="L3" s="196">
        <f>SUM(K57:K131)+SUM(K134:K168)+SUM(L170:L172)</f>
        <v>0</v>
      </c>
      <c r="M3" s="196"/>
      <c r="N3" s="197"/>
      <c r="O3" s="195">
        <f>SUM(O6:O56)+SUM(O132:O133)+SUM(O169)+(IF(P170&gt;0,O170/2,0)+(IF(P171&gt;0,((O171/3)*2),0)+(IF(P172&gt;0,((O172/3)*2)))))</f>
        <v>0</v>
      </c>
      <c r="P3" s="196">
        <f>SUM(O57:O131)+SUM(O134:O168)+SUM(P170:P172)</f>
        <v>0</v>
      </c>
      <c r="Q3" s="196"/>
      <c r="R3" s="196"/>
      <c r="S3" s="195">
        <f>SUM(S6:S56)+SUM(S132:S133)+SUM(S169)+(IF(T170&gt;0,S170/2,0)+(IF(T171&gt;0,((S171/3)*2),0)+(IF(T172&gt;0,((S172/3)*2)))))</f>
        <v>0</v>
      </c>
      <c r="T3" s="196">
        <f>SUM(S57:S131)+SUM(S134:S168)+SUM(T170:T172)</f>
        <v>0</v>
      </c>
      <c r="U3" s="196"/>
      <c r="V3" s="196"/>
      <c r="W3" s="195">
        <f>SUM(W6:W56)+SUM(W132:W133)+SUM(W169)+(IF(X170&gt;0,W170/2,0)+(IF(X171&gt;0,((W171/3)*2),0)+(IF(X172&gt;0,((W172/3)*2)))))</f>
        <v>0</v>
      </c>
      <c r="X3" s="196">
        <f>SUM(W57:W131)+SUM(W134:W168)+SUM(X170:X172)</f>
        <v>0</v>
      </c>
      <c r="Y3" s="196"/>
      <c r="Z3" s="196"/>
      <c r="AA3" s="195">
        <f>SUM(AA6:AA56)+SUM(AA132:AA133)+SUM(AA169)+(IF(AB170&gt;0,AA170/2,0)+(IF(AB171&gt;0,((AA171/3)*2),0)+(IF(AB172&gt;0,((AA172/3)*2)))))</f>
        <v>0</v>
      </c>
      <c r="AB3" s="196">
        <f>SUM(AA57:AA131)+SUM(AA134:AA168)+SUM(AB170:AB172)</f>
        <v>0</v>
      </c>
      <c r="AC3" s="196"/>
      <c r="AD3" s="196"/>
      <c r="AE3" s="195">
        <f>SUM(AE6:AE56)+SUM(AE132:AE133)+SUM(AE169)+(IF(AF170&gt;0,AE170/2,0)+(IF(AF171&gt;0,((AE171/3)*2),0)+(IF(AF172&gt;0,((AE172/3)*2)))))</f>
        <v>0</v>
      </c>
      <c r="AF3" s="196">
        <f>SUM(AE57:AE131)+SUM(AE134:AE168)+SUM(AF170:AF172)</f>
        <v>0</v>
      </c>
      <c r="AG3" s="196"/>
      <c r="AH3" s="196"/>
      <c r="AI3" s="195">
        <f>SUM(AI6:AI56)+SUM(AI132:AI133)+SUM(AI169)+(IF(AJ170&gt;0,AI170/2,0)+(IF(AJ171&gt;0,((AI171/3)*2),0)+(IF(AJ172&gt;0,((AI172/3)*2)))))</f>
        <v>0</v>
      </c>
      <c r="AJ3" s="196">
        <f>SUM(AI57:AI131)+SUM(AI134:AI168)+SUM(AJ170:AJ172)</f>
        <v>0</v>
      </c>
      <c r="AK3" s="196"/>
      <c r="AL3" s="197"/>
    </row>
    <row r="4" spans="1:38" ht="15.75" thickBot="1" x14ac:dyDescent="0.3">
      <c r="A4" s="284" t="s">
        <v>255</v>
      </c>
      <c r="B4" s="285"/>
      <c r="C4" s="286"/>
      <c r="E4" s="282" t="s">
        <v>535</v>
      </c>
      <c r="F4" s="283"/>
      <c r="G4" s="198">
        <f>SUM(G6:G172)</f>
        <v>0</v>
      </c>
      <c r="H4" s="199">
        <f>SUM(H6:H172)</f>
        <v>0</v>
      </c>
      <c r="I4" s="199">
        <f>SUM(I6:I172)</f>
        <v>0</v>
      </c>
      <c r="J4" s="200">
        <f>SUM(J95:J131)+SUM(J134:J168)+SUM(J58:J61)+SUM(J68:J72)+(6.5*10)</f>
        <v>65</v>
      </c>
      <c r="K4" s="198">
        <f>SUM(K6:K172)</f>
        <v>9</v>
      </c>
      <c r="L4" s="199">
        <f>SUM(L6:L172)</f>
        <v>9</v>
      </c>
      <c r="M4" s="199">
        <f>SUM(M6:M172)</f>
        <v>2.6999999999999997</v>
      </c>
      <c r="N4" s="200">
        <f>SUM(N95:N131)+SUM(N134:N168)+SUM(N58:N61)+SUM(N68:N72)+(6.5*10)</f>
        <v>65</v>
      </c>
      <c r="O4" s="198">
        <f>SUM(O6:O172)</f>
        <v>0</v>
      </c>
      <c r="P4" s="199">
        <f>SUM(P6:P172)</f>
        <v>0</v>
      </c>
      <c r="Q4" s="199">
        <f>SUM(Q6:Q172)</f>
        <v>0</v>
      </c>
      <c r="R4" s="200">
        <f>SUM(R95:R131)+SUM(R134:R168)+SUM(R58:R61)+SUM(R68:R72)+(6.5*10)</f>
        <v>65</v>
      </c>
      <c r="S4" s="198">
        <f>SUM(S6:S172)</f>
        <v>0</v>
      </c>
      <c r="T4" s="199">
        <f>SUM(T6:T172)</f>
        <v>0</v>
      </c>
      <c r="U4" s="199">
        <f>SUM(U6:U172)</f>
        <v>0</v>
      </c>
      <c r="V4" s="200">
        <f>SUM(V95:V131)+SUM(V134:V168)+SUM(V58:V61)+SUM(V68:V72)+(6.5*10)</f>
        <v>65</v>
      </c>
      <c r="W4" s="198">
        <f>SUM(W6:W172)</f>
        <v>0</v>
      </c>
      <c r="X4" s="199">
        <f>SUM(X6:X172)</f>
        <v>0</v>
      </c>
      <c r="Y4" s="199">
        <f>SUM(Y6:Y172)</f>
        <v>0</v>
      </c>
      <c r="Z4" s="200">
        <f>SUM(Z95:Z131)+SUM(Z134:Z168)+SUM(Z58:Z61)+SUM(Z68:Z72)+(6.5*10)</f>
        <v>65</v>
      </c>
      <c r="AA4" s="198">
        <f>SUM(AA6:AA172)</f>
        <v>0</v>
      </c>
      <c r="AB4" s="199">
        <f>SUM(AB6:AB172)</f>
        <v>0</v>
      </c>
      <c r="AC4" s="200">
        <f>SUM(AC6:AC172)</f>
        <v>0</v>
      </c>
      <c r="AD4" s="200">
        <f>SUM(AD95:AD131)+SUM(AD134:AD168)+SUM(AD58:AD61)+SUM(AD68:AD72)+(6.5*10)</f>
        <v>65</v>
      </c>
      <c r="AE4" s="198">
        <f>SUM(AE6:AE172)</f>
        <v>0</v>
      </c>
      <c r="AF4" s="199">
        <f>SUM(AF6:AF172)</f>
        <v>0</v>
      </c>
      <c r="AG4" s="199">
        <f>SUM(AG6:AG172)</f>
        <v>0</v>
      </c>
      <c r="AH4" s="200">
        <f>SUM(AH95:AH131)+SUM(AH134:AH168)+SUM(AH58:AH61)+SUM(AH68:AH72)+(6.5*10)</f>
        <v>65</v>
      </c>
      <c r="AI4" s="198">
        <f>SUM(AI6:AI172)</f>
        <v>0</v>
      </c>
      <c r="AJ4" s="199">
        <f>SUM(AJ6:AJ172)</f>
        <v>0</v>
      </c>
      <c r="AK4" s="199">
        <f>SUM(AK6:AK172)</f>
        <v>0</v>
      </c>
      <c r="AL4" s="200">
        <f>SUM(AL95:AL131)+SUM(AL134:AL168)+SUM(AL58:AL61)+SUM(AL68:AL72)+(6.5*10)</f>
        <v>65</v>
      </c>
    </row>
    <row r="5" spans="1:38" s="208" customFormat="1" ht="30.75" thickBot="1" x14ac:dyDescent="0.3">
      <c r="A5" s="201" t="s">
        <v>18</v>
      </c>
      <c r="B5" s="202" t="s">
        <v>20</v>
      </c>
      <c r="C5" s="202" t="s">
        <v>19</v>
      </c>
      <c r="D5" s="203" t="s">
        <v>256</v>
      </c>
      <c r="E5" s="203" t="s">
        <v>22</v>
      </c>
      <c r="F5" s="204" t="s">
        <v>23</v>
      </c>
      <c r="G5" s="205" t="s">
        <v>534</v>
      </c>
      <c r="H5" s="203" t="s">
        <v>21</v>
      </c>
      <c r="I5" s="203" t="s">
        <v>96</v>
      </c>
      <c r="J5" s="206" t="s">
        <v>567</v>
      </c>
      <c r="K5" s="205" t="s">
        <v>534</v>
      </c>
      <c r="L5" s="203" t="s">
        <v>21</v>
      </c>
      <c r="M5" s="203" t="s">
        <v>96</v>
      </c>
      <c r="N5" s="206" t="s">
        <v>567</v>
      </c>
      <c r="O5" s="205" t="s">
        <v>534</v>
      </c>
      <c r="P5" s="203" t="s">
        <v>21</v>
      </c>
      <c r="Q5" s="203" t="s">
        <v>96</v>
      </c>
      <c r="R5" s="206" t="s">
        <v>567</v>
      </c>
      <c r="S5" s="205" t="s">
        <v>534</v>
      </c>
      <c r="T5" s="203" t="s">
        <v>21</v>
      </c>
      <c r="U5" s="203" t="s">
        <v>96</v>
      </c>
      <c r="V5" s="206" t="s">
        <v>567</v>
      </c>
      <c r="W5" s="205" t="s">
        <v>534</v>
      </c>
      <c r="X5" s="203" t="s">
        <v>21</v>
      </c>
      <c r="Y5" s="203" t="s">
        <v>96</v>
      </c>
      <c r="Z5" s="206" t="s">
        <v>567</v>
      </c>
      <c r="AA5" s="205" t="s">
        <v>534</v>
      </c>
      <c r="AB5" s="203" t="s">
        <v>21</v>
      </c>
      <c r="AC5" s="203" t="s">
        <v>96</v>
      </c>
      <c r="AD5" s="206" t="s">
        <v>567</v>
      </c>
      <c r="AE5" s="205" t="s">
        <v>534</v>
      </c>
      <c r="AF5" s="203" t="s">
        <v>21</v>
      </c>
      <c r="AG5" s="203" t="s">
        <v>96</v>
      </c>
      <c r="AH5" s="206" t="s">
        <v>567</v>
      </c>
      <c r="AI5" s="205" t="s">
        <v>534</v>
      </c>
      <c r="AJ5" s="203" t="s">
        <v>21</v>
      </c>
      <c r="AK5" s="203" t="s">
        <v>96</v>
      </c>
      <c r="AL5" s="206" t="s">
        <v>567</v>
      </c>
    </row>
    <row r="6" spans="1:38" x14ac:dyDescent="0.25">
      <c r="A6" s="209" t="s">
        <v>268</v>
      </c>
      <c r="B6" s="209" t="s">
        <v>24</v>
      </c>
      <c r="C6" s="210"/>
      <c r="D6" s="211">
        <v>1</v>
      </c>
      <c r="E6" s="185" t="str">
        <f>IFERROR(VLOOKUP($C6,Master_Device_DB!$G:$I,2,0),"")</f>
        <v/>
      </c>
      <c r="F6" s="212" t="str">
        <f>IFERROR(VLOOKUP($C6,Master_Device_DB!$G:$I,3,0),"")</f>
        <v/>
      </c>
      <c r="G6" s="213">
        <f t="shared" ref="G6:G12" si="0">$D6*H6</f>
        <v>0</v>
      </c>
      <c r="H6" s="214"/>
      <c r="I6" s="209" t="str">
        <f>IFERROR(H6*$E6,"")</f>
        <v/>
      </c>
      <c r="J6" s="215" t="str">
        <f>IFERROR(H6*$F6,"")</f>
        <v/>
      </c>
      <c r="K6" s="213">
        <f t="shared" ref="K6:K37" si="1">$D6*L6</f>
        <v>0</v>
      </c>
      <c r="L6" s="214"/>
      <c r="M6" s="209" t="str">
        <f>IFERROR(L6*$E6,"")</f>
        <v/>
      </c>
      <c r="N6" s="215" t="str">
        <f>IFERROR(L6*$F6,"")</f>
        <v/>
      </c>
      <c r="O6" s="213">
        <f t="shared" ref="O6:O37" si="2">$D6*P6</f>
        <v>0</v>
      </c>
      <c r="P6" s="214"/>
      <c r="Q6" s="209" t="str">
        <f>IFERROR(P6*$E6,"")</f>
        <v/>
      </c>
      <c r="R6" s="215" t="str">
        <f>IFERROR(P6*$F6,"")</f>
        <v/>
      </c>
      <c r="S6" s="213">
        <f t="shared" ref="S6:S37" si="3">$D6*T6</f>
        <v>0</v>
      </c>
      <c r="T6" s="214"/>
      <c r="U6" s="209" t="str">
        <f>IFERROR(T6*$E6,"")</f>
        <v/>
      </c>
      <c r="V6" s="215" t="str">
        <f>IFERROR(T6*$F6,"")</f>
        <v/>
      </c>
      <c r="W6" s="213">
        <f t="shared" ref="W6:W37" si="4">$D6*X6</f>
        <v>0</v>
      </c>
      <c r="X6" s="214"/>
      <c r="Y6" s="209" t="str">
        <f>IFERROR(X6*$E6,"")</f>
        <v/>
      </c>
      <c r="Z6" s="215" t="str">
        <f>IFERROR(X6*$F6,"")</f>
        <v/>
      </c>
      <c r="AA6" s="213">
        <f t="shared" ref="AA6:AA37" si="5">$D6*AB6</f>
        <v>0</v>
      </c>
      <c r="AB6" s="214"/>
      <c r="AC6" s="209" t="str">
        <f>IFERROR(AB6*$E6,"")</f>
        <v/>
      </c>
      <c r="AD6" s="215" t="str">
        <f>IFERROR(AB6*$F6,"")</f>
        <v/>
      </c>
      <c r="AE6" s="213">
        <f t="shared" ref="AE6:AE37" si="6">$D6*AF6</f>
        <v>0</v>
      </c>
      <c r="AF6" s="214"/>
      <c r="AG6" s="209" t="str">
        <f>IFERROR(AF6*$E6,"")</f>
        <v/>
      </c>
      <c r="AH6" s="215" t="str">
        <f>IFERROR(AF6*$F6,"")</f>
        <v/>
      </c>
      <c r="AI6" s="213">
        <f t="shared" ref="AI6:AI37" si="7">$D6*AJ6</f>
        <v>0</v>
      </c>
      <c r="AJ6" s="214"/>
      <c r="AK6" s="209" t="str">
        <f>IFERROR(AJ6*$E6,"")</f>
        <v/>
      </c>
      <c r="AL6" s="215" t="str">
        <f>IFERROR(AJ6*$F6,"")</f>
        <v/>
      </c>
    </row>
    <row r="7" spans="1:38" x14ac:dyDescent="0.25">
      <c r="A7" s="217" t="s">
        <v>268</v>
      </c>
      <c r="B7" s="217" t="s">
        <v>24</v>
      </c>
      <c r="C7" s="217"/>
      <c r="D7" s="218">
        <v>1</v>
      </c>
      <c r="E7" s="185" t="str">
        <f>IFERROR(VLOOKUP($C7,Master_Device_DB!$G:$I,2,0),"")</f>
        <v/>
      </c>
      <c r="F7" s="212" t="str">
        <f>IFERROR(VLOOKUP($C7,Master_Device_DB!$G:$I,3,0),"")</f>
        <v/>
      </c>
      <c r="G7" s="219">
        <f t="shared" si="0"/>
        <v>0</v>
      </c>
      <c r="H7" s="220"/>
      <c r="I7" s="209" t="str">
        <f t="shared" ref="I7:I70" si="8">IFERROR(H7*$E7,"")</f>
        <v/>
      </c>
      <c r="J7" s="215" t="str">
        <f t="shared" ref="J7:J70" si="9">IFERROR(H7*$F7,"")</f>
        <v/>
      </c>
      <c r="K7" s="219">
        <f t="shared" si="1"/>
        <v>0</v>
      </c>
      <c r="L7" s="220"/>
      <c r="M7" s="209" t="str">
        <f t="shared" ref="M7:M70" si="10">IFERROR(L7*$E7,"")</f>
        <v/>
      </c>
      <c r="N7" s="215" t="str">
        <f t="shared" ref="N7:N70" si="11">IFERROR(L7*$F7,"")</f>
        <v/>
      </c>
      <c r="O7" s="219">
        <f t="shared" si="2"/>
        <v>0</v>
      </c>
      <c r="P7" s="220"/>
      <c r="Q7" s="209" t="str">
        <f t="shared" ref="Q7:Q70" si="12">IFERROR(P7*$E7,"")</f>
        <v/>
      </c>
      <c r="R7" s="215" t="str">
        <f t="shared" ref="R7:R70" si="13">IFERROR(P7*$F7,"")</f>
        <v/>
      </c>
      <c r="S7" s="219">
        <f t="shared" si="3"/>
        <v>0</v>
      </c>
      <c r="T7" s="220"/>
      <c r="U7" s="209" t="str">
        <f t="shared" ref="U7:U70" si="14">IFERROR(T7*$E7,"")</f>
        <v/>
      </c>
      <c r="V7" s="215" t="str">
        <f t="shared" ref="V7:V70" si="15">IFERROR(T7*$F7,"")</f>
        <v/>
      </c>
      <c r="W7" s="219">
        <f t="shared" si="4"/>
        <v>0</v>
      </c>
      <c r="X7" s="220"/>
      <c r="Y7" s="209" t="str">
        <f t="shared" ref="Y7:Y70" si="16">IFERROR(X7*$E7,"")</f>
        <v/>
      </c>
      <c r="Z7" s="215" t="str">
        <f t="shared" ref="Z7:Z70" si="17">IFERROR(X7*$F7,"")</f>
        <v/>
      </c>
      <c r="AA7" s="219">
        <f t="shared" si="5"/>
        <v>0</v>
      </c>
      <c r="AB7" s="220"/>
      <c r="AC7" s="209" t="str">
        <f t="shared" ref="AC7:AC70" si="18">IFERROR(AB7*$E7,"")</f>
        <v/>
      </c>
      <c r="AD7" s="215" t="str">
        <f t="shared" ref="AD7:AD70" si="19">IFERROR(AB7*$F7,"")</f>
        <v/>
      </c>
      <c r="AE7" s="219">
        <f t="shared" si="6"/>
        <v>0</v>
      </c>
      <c r="AF7" s="220"/>
      <c r="AG7" s="209" t="str">
        <f t="shared" ref="AG7:AG70" si="20">IFERROR(AF7*$E7,"")</f>
        <v/>
      </c>
      <c r="AH7" s="215" t="str">
        <f t="shared" ref="AH7:AH70" si="21">IFERROR(AF7*$F7,"")</f>
        <v/>
      </c>
      <c r="AI7" s="219">
        <f t="shared" si="7"/>
        <v>0</v>
      </c>
      <c r="AJ7" s="220"/>
      <c r="AK7" s="209" t="str">
        <f t="shared" ref="AK7:AK70" si="22">IFERROR(AJ7*$E7,"")</f>
        <v/>
      </c>
      <c r="AL7" s="215" t="str">
        <f t="shared" ref="AL7:AL70" si="23">IFERROR(AJ7*$F7,"")</f>
        <v/>
      </c>
    </row>
    <row r="8" spans="1:38" x14ac:dyDescent="0.25">
      <c r="A8" s="217" t="s">
        <v>268</v>
      </c>
      <c r="B8" s="217" t="s">
        <v>24</v>
      </c>
      <c r="C8" s="217"/>
      <c r="D8" s="218">
        <v>1</v>
      </c>
      <c r="E8" s="185" t="str">
        <f>IFERROR(VLOOKUP($C8,Master_Device_DB!$G:$I,2,0),"")</f>
        <v/>
      </c>
      <c r="F8" s="212" t="str">
        <f>IFERROR(VLOOKUP($C8,Master_Device_DB!$G:$I,3,0),"")</f>
        <v/>
      </c>
      <c r="G8" s="219">
        <f t="shared" si="0"/>
        <v>0</v>
      </c>
      <c r="H8" s="220"/>
      <c r="I8" s="209" t="str">
        <f t="shared" si="8"/>
        <v/>
      </c>
      <c r="J8" s="215" t="str">
        <f t="shared" si="9"/>
        <v/>
      </c>
      <c r="K8" s="219">
        <f t="shared" si="1"/>
        <v>0</v>
      </c>
      <c r="L8" s="220"/>
      <c r="M8" s="209" t="str">
        <f t="shared" si="10"/>
        <v/>
      </c>
      <c r="N8" s="215" t="str">
        <f t="shared" si="11"/>
        <v/>
      </c>
      <c r="O8" s="219">
        <f t="shared" si="2"/>
        <v>0</v>
      </c>
      <c r="P8" s="220"/>
      <c r="Q8" s="209" t="str">
        <f t="shared" si="12"/>
        <v/>
      </c>
      <c r="R8" s="215" t="str">
        <f t="shared" si="13"/>
        <v/>
      </c>
      <c r="S8" s="219">
        <f t="shared" si="3"/>
        <v>0</v>
      </c>
      <c r="T8" s="220"/>
      <c r="U8" s="209" t="str">
        <f t="shared" si="14"/>
        <v/>
      </c>
      <c r="V8" s="215" t="str">
        <f t="shared" si="15"/>
        <v/>
      </c>
      <c r="W8" s="219">
        <f t="shared" si="4"/>
        <v>0</v>
      </c>
      <c r="X8" s="220"/>
      <c r="Y8" s="209" t="str">
        <f t="shared" si="16"/>
        <v/>
      </c>
      <c r="Z8" s="215" t="str">
        <f t="shared" si="17"/>
        <v/>
      </c>
      <c r="AA8" s="219">
        <f t="shared" si="5"/>
        <v>0</v>
      </c>
      <c r="AB8" s="220"/>
      <c r="AC8" s="209" t="str">
        <f t="shared" si="18"/>
        <v/>
      </c>
      <c r="AD8" s="215" t="str">
        <f t="shared" si="19"/>
        <v/>
      </c>
      <c r="AE8" s="219">
        <f t="shared" si="6"/>
        <v>0</v>
      </c>
      <c r="AF8" s="220"/>
      <c r="AG8" s="209" t="str">
        <f t="shared" si="20"/>
        <v/>
      </c>
      <c r="AH8" s="215" t="str">
        <f t="shared" si="21"/>
        <v/>
      </c>
      <c r="AI8" s="219">
        <f t="shared" si="7"/>
        <v>0</v>
      </c>
      <c r="AJ8" s="220"/>
      <c r="AK8" s="209" t="str">
        <f t="shared" si="22"/>
        <v/>
      </c>
      <c r="AL8" s="215" t="str">
        <f t="shared" si="23"/>
        <v/>
      </c>
    </row>
    <row r="9" spans="1:38" x14ac:dyDescent="0.25">
      <c r="A9" s="217" t="s">
        <v>268</v>
      </c>
      <c r="B9" s="217" t="s">
        <v>24</v>
      </c>
      <c r="C9" s="217"/>
      <c r="D9" s="218">
        <v>1</v>
      </c>
      <c r="E9" s="185" t="str">
        <f>IFERROR(VLOOKUP($C9,Master_Device_DB!$G:$I,2,0),"")</f>
        <v/>
      </c>
      <c r="F9" s="212" t="str">
        <f>IFERROR(VLOOKUP($C9,Master_Device_DB!$G:$I,3,0),"")</f>
        <v/>
      </c>
      <c r="G9" s="219">
        <f t="shared" si="0"/>
        <v>0</v>
      </c>
      <c r="H9" s="220"/>
      <c r="I9" s="209" t="str">
        <f t="shared" si="8"/>
        <v/>
      </c>
      <c r="J9" s="215" t="str">
        <f t="shared" si="9"/>
        <v/>
      </c>
      <c r="K9" s="219">
        <f t="shared" si="1"/>
        <v>0</v>
      </c>
      <c r="L9" s="220"/>
      <c r="M9" s="209" t="str">
        <f t="shared" si="10"/>
        <v/>
      </c>
      <c r="N9" s="215" t="str">
        <f t="shared" si="11"/>
        <v/>
      </c>
      <c r="O9" s="219">
        <f t="shared" si="2"/>
        <v>0</v>
      </c>
      <c r="P9" s="220"/>
      <c r="Q9" s="209" t="str">
        <f t="shared" si="12"/>
        <v/>
      </c>
      <c r="R9" s="215" t="str">
        <f t="shared" si="13"/>
        <v/>
      </c>
      <c r="S9" s="219">
        <f t="shared" si="3"/>
        <v>0</v>
      </c>
      <c r="T9" s="220"/>
      <c r="U9" s="209" t="str">
        <f t="shared" si="14"/>
        <v/>
      </c>
      <c r="V9" s="215" t="str">
        <f t="shared" si="15"/>
        <v/>
      </c>
      <c r="W9" s="219">
        <f t="shared" si="4"/>
        <v>0</v>
      </c>
      <c r="X9" s="220"/>
      <c r="Y9" s="209" t="str">
        <f t="shared" si="16"/>
        <v/>
      </c>
      <c r="Z9" s="215" t="str">
        <f t="shared" si="17"/>
        <v/>
      </c>
      <c r="AA9" s="219">
        <f t="shared" si="5"/>
        <v>0</v>
      </c>
      <c r="AB9" s="220"/>
      <c r="AC9" s="209" t="str">
        <f t="shared" si="18"/>
        <v/>
      </c>
      <c r="AD9" s="215" t="str">
        <f t="shared" si="19"/>
        <v/>
      </c>
      <c r="AE9" s="219">
        <f t="shared" si="6"/>
        <v>0</v>
      </c>
      <c r="AF9" s="220"/>
      <c r="AG9" s="209" t="str">
        <f t="shared" si="20"/>
        <v/>
      </c>
      <c r="AH9" s="215" t="str">
        <f t="shared" si="21"/>
        <v/>
      </c>
      <c r="AI9" s="219">
        <f t="shared" si="7"/>
        <v>0</v>
      </c>
      <c r="AJ9" s="220"/>
      <c r="AK9" s="209" t="str">
        <f t="shared" si="22"/>
        <v/>
      </c>
      <c r="AL9" s="215" t="str">
        <f t="shared" si="23"/>
        <v/>
      </c>
    </row>
    <row r="10" spans="1:38" x14ac:dyDescent="0.25">
      <c r="A10" s="217" t="s">
        <v>268</v>
      </c>
      <c r="B10" s="217" t="s">
        <v>24</v>
      </c>
      <c r="C10" s="222"/>
      <c r="D10" s="218">
        <v>1</v>
      </c>
      <c r="E10" s="185" t="str">
        <f>IFERROR(VLOOKUP($C10,Master_Device_DB!$G:$I,2,0),"")</f>
        <v/>
      </c>
      <c r="F10" s="212" t="str">
        <f>IFERROR(VLOOKUP($C10,Master_Device_DB!$G:$I,3,0),"")</f>
        <v/>
      </c>
      <c r="G10" s="219">
        <f t="shared" si="0"/>
        <v>0</v>
      </c>
      <c r="H10" s="220"/>
      <c r="I10" s="209" t="str">
        <f t="shared" si="8"/>
        <v/>
      </c>
      <c r="J10" s="215" t="str">
        <f t="shared" si="9"/>
        <v/>
      </c>
      <c r="K10" s="219">
        <f t="shared" si="1"/>
        <v>0</v>
      </c>
      <c r="L10" s="220"/>
      <c r="M10" s="209" t="str">
        <f t="shared" si="10"/>
        <v/>
      </c>
      <c r="N10" s="215" t="str">
        <f t="shared" si="11"/>
        <v/>
      </c>
      <c r="O10" s="219">
        <f t="shared" si="2"/>
        <v>0</v>
      </c>
      <c r="P10" s="220"/>
      <c r="Q10" s="209" t="str">
        <f t="shared" si="12"/>
        <v/>
      </c>
      <c r="R10" s="215" t="str">
        <f t="shared" si="13"/>
        <v/>
      </c>
      <c r="S10" s="219">
        <f t="shared" si="3"/>
        <v>0</v>
      </c>
      <c r="T10" s="220"/>
      <c r="U10" s="209" t="str">
        <f t="shared" si="14"/>
        <v/>
      </c>
      <c r="V10" s="215" t="str">
        <f t="shared" si="15"/>
        <v/>
      </c>
      <c r="W10" s="219">
        <f t="shared" si="4"/>
        <v>0</v>
      </c>
      <c r="X10" s="220"/>
      <c r="Y10" s="209" t="str">
        <f t="shared" si="16"/>
        <v/>
      </c>
      <c r="Z10" s="215" t="str">
        <f t="shared" si="17"/>
        <v/>
      </c>
      <c r="AA10" s="219">
        <f t="shared" si="5"/>
        <v>0</v>
      </c>
      <c r="AB10" s="220"/>
      <c r="AC10" s="209" t="str">
        <f t="shared" si="18"/>
        <v/>
      </c>
      <c r="AD10" s="215" t="str">
        <f t="shared" si="19"/>
        <v/>
      </c>
      <c r="AE10" s="219">
        <f t="shared" si="6"/>
        <v>0</v>
      </c>
      <c r="AF10" s="220"/>
      <c r="AG10" s="209" t="str">
        <f t="shared" si="20"/>
        <v/>
      </c>
      <c r="AH10" s="215" t="str">
        <f t="shared" si="21"/>
        <v/>
      </c>
      <c r="AI10" s="219">
        <f t="shared" si="7"/>
        <v>0</v>
      </c>
      <c r="AJ10" s="220"/>
      <c r="AK10" s="209" t="str">
        <f t="shared" si="22"/>
        <v/>
      </c>
      <c r="AL10" s="215" t="str">
        <f t="shared" si="23"/>
        <v/>
      </c>
    </row>
    <row r="11" spans="1:38" x14ac:dyDescent="0.25">
      <c r="A11" s="217" t="s">
        <v>268</v>
      </c>
      <c r="B11" s="217" t="s">
        <v>24</v>
      </c>
      <c r="C11" s="217"/>
      <c r="D11" s="218">
        <v>1</v>
      </c>
      <c r="E11" s="185" t="str">
        <f>IFERROR(VLOOKUP($C11,Master_Device_DB!$G:$I,2,0),"")</f>
        <v/>
      </c>
      <c r="F11" s="212" t="str">
        <f>IFERROR(VLOOKUP($C11,Master_Device_DB!$G:$I,3,0),"")</f>
        <v/>
      </c>
      <c r="G11" s="219">
        <f t="shared" si="0"/>
        <v>0</v>
      </c>
      <c r="H11" s="220"/>
      <c r="I11" s="209" t="str">
        <f t="shared" si="8"/>
        <v/>
      </c>
      <c r="J11" s="215" t="str">
        <f t="shared" si="9"/>
        <v/>
      </c>
      <c r="K11" s="219">
        <f t="shared" si="1"/>
        <v>0</v>
      </c>
      <c r="L11" s="220"/>
      <c r="M11" s="209" t="str">
        <f t="shared" si="10"/>
        <v/>
      </c>
      <c r="N11" s="215" t="str">
        <f t="shared" si="11"/>
        <v/>
      </c>
      <c r="O11" s="219">
        <f t="shared" si="2"/>
        <v>0</v>
      </c>
      <c r="P11" s="220"/>
      <c r="Q11" s="209" t="str">
        <f t="shared" si="12"/>
        <v/>
      </c>
      <c r="R11" s="215" t="str">
        <f t="shared" si="13"/>
        <v/>
      </c>
      <c r="S11" s="219">
        <f t="shared" si="3"/>
        <v>0</v>
      </c>
      <c r="T11" s="220"/>
      <c r="U11" s="209" t="str">
        <f t="shared" si="14"/>
        <v/>
      </c>
      <c r="V11" s="215" t="str">
        <f t="shared" si="15"/>
        <v/>
      </c>
      <c r="W11" s="219">
        <f t="shared" si="4"/>
        <v>0</v>
      </c>
      <c r="X11" s="220"/>
      <c r="Y11" s="209" t="str">
        <f t="shared" si="16"/>
        <v/>
      </c>
      <c r="Z11" s="215" t="str">
        <f t="shared" si="17"/>
        <v/>
      </c>
      <c r="AA11" s="219">
        <f t="shared" si="5"/>
        <v>0</v>
      </c>
      <c r="AB11" s="220"/>
      <c r="AC11" s="209" t="str">
        <f t="shared" si="18"/>
        <v/>
      </c>
      <c r="AD11" s="215" t="str">
        <f t="shared" si="19"/>
        <v/>
      </c>
      <c r="AE11" s="219">
        <f t="shared" si="6"/>
        <v>0</v>
      </c>
      <c r="AF11" s="220"/>
      <c r="AG11" s="209" t="str">
        <f t="shared" si="20"/>
        <v/>
      </c>
      <c r="AH11" s="215" t="str">
        <f t="shared" si="21"/>
        <v/>
      </c>
      <c r="AI11" s="219">
        <f t="shared" si="7"/>
        <v>0</v>
      </c>
      <c r="AJ11" s="220"/>
      <c r="AK11" s="209" t="str">
        <f t="shared" si="22"/>
        <v/>
      </c>
      <c r="AL11" s="215" t="str">
        <f t="shared" si="23"/>
        <v/>
      </c>
    </row>
    <row r="12" spans="1:38" x14ac:dyDescent="0.25">
      <c r="A12" s="217" t="s">
        <v>268</v>
      </c>
      <c r="B12" s="217" t="s">
        <v>24</v>
      </c>
      <c r="C12" s="217" t="s">
        <v>271</v>
      </c>
      <c r="D12" s="218">
        <v>1</v>
      </c>
      <c r="E12" s="185">
        <f>IFERROR(VLOOKUP($C12,Master_Device_DB!$G:$I,2,0),"")</f>
        <v>0.3</v>
      </c>
      <c r="F12" s="212">
        <f>IFERROR(VLOOKUP($C12,Master_Device_DB!$G:$I,3,0),"")</f>
        <v>6.5</v>
      </c>
      <c r="G12" s="219">
        <f t="shared" si="0"/>
        <v>0</v>
      </c>
      <c r="H12" s="220"/>
      <c r="I12" s="209">
        <f t="shared" si="8"/>
        <v>0</v>
      </c>
      <c r="J12" s="215">
        <f t="shared" si="9"/>
        <v>0</v>
      </c>
      <c r="K12" s="219">
        <f t="shared" si="1"/>
        <v>0</v>
      </c>
      <c r="L12" s="220"/>
      <c r="M12" s="209">
        <f t="shared" si="10"/>
        <v>0</v>
      </c>
      <c r="N12" s="215">
        <f t="shared" si="11"/>
        <v>0</v>
      </c>
      <c r="O12" s="219">
        <f t="shared" si="2"/>
        <v>0</v>
      </c>
      <c r="P12" s="220"/>
      <c r="Q12" s="209">
        <f t="shared" si="12"/>
        <v>0</v>
      </c>
      <c r="R12" s="215">
        <f t="shared" si="13"/>
        <v>0</v>
      </c>
      <c r="S12" s="219">
        <f t="shared" si="3"/>
        <v>0</v>
      </c>
      <c r="T12" s="220"/>
      <c r="U12" s="209">
        <f t="shared" si="14"/>
        <v>0</v>
      </c>
      <c r="V12" s="215">
        <f t="shared" si="15"/>
        <v>0</v>
      </c>
      <c r="W12" s="219">
        <f t="shared" si="4"/>
        <v>0</v>
      </c>
      <c r="X12" s="220"/>
      <c r="Y12" s="209">
        <f t="shared" si="16"/>
        <v>0</v>
      </c>
      <c r="Z12" s="215">
        <f t="shared" si="17"/>
        <v>0</v>
      </c>
      <c r="AA12" s="219">
        <f t="shared" si="5"/>
        <v>0</v>
      </c>
      <c r="AB12" s="220"/>
      <c r="AC12" s="209">
        <f t="shared" si="18"/>
        <v>0</v>
      </c>
      <c r="AD12" s="215">
        <f t="shared" si="19"/>
        <v>0</v>
      </c>
      <c r="AE12" s="219">
        <f t="shared" si="6"/>
        <v>0</v>
      </c>
      <c r="AF12" s="220"/>
      <c r="AG12" s="209">
        <f t="shared" si="20"/>
        <v>0</v>
      </c>
      <c r="AH12" s="215">
        <f t="shared" si="21"/>
        <v>0</v>
      </c>
      <c r="AI12" s="219">
        <f t="shared" si="7"/>
        <v>0</v>
      </c>
      <c r="AJ12" s="220"/>
      <c r="AK12" s="209">
        <f t="shared" si="22"/>
        <v>0</v>
      </c>
      <c r="AL12" s="215">
        <f t="shared" si="23"/>
        <v>0</v>
      </c>
    </row>
    <row r="13" spans="1:38" x14ac:dyDescent="0.25">
      <c r="A13" s="217" t="s">
        <v>268</v>
      </c>
      <c r="B13" s="217" t="s">
        <v>25</v>
      </c>
      <c r="C13" s="217" t="s">
        <v>272</v>
      </c>
      <c r="D13" s="218">
        <v>1</v>
      </c>
      <c r="E13" s="185">
        <f>IFERROR(VLOOKUP($C13,Master_Device_DB!$G:$I,2,0),"")</f>
        <v>0.3</v>
      </c>
      <c r="F13" s="212">
        <f>IFERROR(VLOOKUP($C13,Master_Device_DB!$G:$I,3,0),"")</f>
        <v>3.5</v>
      </c>
      <c r="G13" s="219">
        <f t="shared" ref="G13:G18" si="24">$D13*H13</f>
        <v>0</v>
      </c>
      <c r="H13" s="220"/>
      <c r="I13" s="209">
        <f t="shared" si="8"/>
        <v>0</v>
      </c>
      <c r="J13" s="215">
        <f t="shared" si="9"/>
        <v>0</v>
      </c>
      <c r="K13" s="219">
        <f t="shared" si="1"/>
        <v>0</v>
      </c>
      <c r="L13" s="220"/>
      <c r="M13" s="209">
        <f t="shared" si="10"/>
        <v>0</v>
      </c>
      <c r="N13" s="215">
        <f t="shared" si="11"/>
        <v>0</v>
      </c>
      <c r="O13" s="219">
        <f t="shared" si="2"/>
        <v>0</v>
      </c>
      <c r="P13" s="220"/>
      <c r="Q13" s="209">
        <f t="shared" si="12"/>
        <v>0</v>
      </c>
      <c r="R13" s="215">
        <f t="shared" si="13"/>
        <v>0</v>
      </c>
      <c r="S13" s="219">
        <f t="shared" si="3"/>
        <v>0</v>
      </c>
      <c r="T13" s="220"/>
      <c r="U13" s="209">
        <f t="shared" si="14"/>
        <v>0</v>
      </c>
      <c r="V13" s="215">
        <f t="shared" si="15"/>
        <v>0</v>
      </c>
      <c r="W13" s="219">
        <f t="shared" si="4"/>
        <v>0</v>
      </c>
      <c r="X13" s="220"/>
      <c r="Y13" s="209">
        <f t="shared" si="16"/>
        <v>0</v>
      </c>
      <c r="Z13" s="215">
        <f t="shared" si="17"/>
        <v>0</v>
      </c>
      <c r="AA13" s="219">
        <f t="shared" si="5"/>
        <v>0</v>
      </c>
      <c r="AB13" s="220"/>
      <c r="AC13" s="209">
        <f t="shared" si="18"/>
        <v>0</v>
      </c>
      <c r="AD13" s="215">
        <f t="shared" si="19"/>
        <v>0</v>
      </c>
      <c r="AE13" s="219">
        <f t="shared" si="6"/>
        <v>0</v>
      </c>
      <c r="AF13" s="220"/>
      <c r="AG13" s="209">
        <f t="shared" si="20"/>
        <v>0</v>
      </c>
      <c r="AH13" s="215">
        <f t="shared" si="21"/>
        <v>0</v>
      </c>
      <c r="AI13" s="219">
        <f t="shared" si="7"/>
        <v>0</v>
      </c>
      <c r="AJ13" s="220"/>
      <c r="AK13" s="209">
        <f t="shared" si="22"/>
        <v>0</v>
      </c>
      <c r="AL13" s="215">
        <f t="shared" si="23"/>
        <v>0</v>
      </c>
    </row>
    <row r="14" spans="1:38" x14ac:dyDescent="0.25">
      <c r="A14" s="217" t="s">
        <v>268</v>
      </c>
      <c r="B14" s="217" t="s">
        <v>26</v>
      </c>
      <c r="C14" s="217" t="s">
        <v>275</v>
      </c>
      <c r="D14" s="218">
        <v>1</v>
      </c>
      <c r="E14" s="185">
        <f>IFERROR(VLOOKUP($C14,Master_Device_DB!$G:$I,2,0),"")</f>
        <v>0.3</v>
      </c>
      <c r="F14" s="212">
        <f>IFERROR(VLOOKUP($C14,Master_Device_DB!$G:$I,3,0),"")</f>
        <v>3.5</v>
      </c>
      <c r="G14" s="219">
        <f t="shared" si="24"/>
        <v>0</v>
      </c>
      <c r="H14" s="220"/>
      <c r="I14" s="209">
        <f t="shared" si="8"/>
        <v>0</v>
      </c>
      <c r="J14" s="215">
        <f t="shared" si="9"/>
        <v>0</v>
      </c>
      <c r="K14" s="219">
        <f t="shared" si="1"/>
        <v>0</v>
      </c>
      <c r="L14" s="220"/>
      <c r="M14" s="209">
        <f t="shared" si="10"/>
        <v>0</v>
      </c>
      <c r="N14" s="215">
        <f t="shared" si="11"/>
        <v>0</v>
      </c>
      <c r="O14" s="219">
        <f t="shared" si="2"/>
        <v>0</v>
      </c>
      <c r="P14" s="220"/>
      <c r="Q14" s="209">
        <f t="shared" si="12"/>
        <v>0</v>
      </c>
      <c r="R14" s="215">
        <f t="shared" si="13"/>
        <v>0</v>
      </c>
      <c r="S14" s="219">
        <f t="shared" si="3"/>
        <v>0</v>
      </c>
      <c r="T14" s="220"/>
      <c r="U14" s="209">
        <f t="shared" si="14"/>
        <v>0</v>
      </c>
      <c r="V14" s="215">
        <f t="shared" si="15"/>
        <v>0</v>
      </c>
      <c r="W14" s="219">
        <f t="shared" si="4"/>
        <v>0</v>
      </c>
      <c r="X14" s="220"/>
      <c r="Y14" s="209">
        <f t="shared" si="16"/>
        <v>0</v>
      </c>
      <c r="Z14" s="215">
        <f t="shared" si="17"/>
        <v>0</v>
      </c>
      <c r="AA14" s="219">
        <f t="shared" si="5"/>
        <v>0</v>
      </c>
      <c r="AB14" s="220"/>
      <c r="AC14" s="209">
        <f t="shared" si="18"/>
        <v>0</v>
      </c>
      <c r="AD14" s="215">
        <f t="shared" si="19"/>
        <v>0</v>
      </c>
      <c r="AE14" s="219">
        <f t="shared" si="6"/>
        <v>0</v>
      </c>
      <c r="AF14" s="220"/>
      <c r="AG14" s="209">
        <f t="shared" si="20"/>
        <v>0</v>
      </c>
      <c r="AH14" s="215">
        <f t="shared" si="21"/>
        <v>0</v>
      </c>
      <c r="AI14" s="219">
        <f t="shared" si="7"/>
        <v>0</v>
      </c>
      <c r="AJ14" s="220"/>
      <c r="AK14" s="209">
        <f t="shared" si="22"/>
        <v>0</v>
      </c>
      <c r="AL14" s="215">
        <f t="shared" si="23"/>
        <v>0</v>
      </c>
    </row>
    <row r="15" spans="1:38" x14ac:dyDescent="0.25">
      <c r="A15" s="217" t="s">
        <v>268</v>
      </c>
      <c r="B15" s="217" t="s">
        <v>27</v>
      </c>
      <c r="C15" s="217" t="s">
        <v>278</v>
      </c>
      <c r="D15" s="218">
        <v>1</v>
      </c>
      <c r="E15" s="185">
        <f>IFERROR(VLOOKUP($C15,Master_Device_DB!$G:$I,2,0),"")</f>
        <v>0.3</v>
      </c>
      <c r="F15" s="212">
        <f>IFERROR(VLOOKUP($C15,Master_Device_DB!$G:$I,3,0),"")</f>
        <v>3.5</v>
      </c>
      <c r="G15" s="219">
        <f t="shared" si="24"/>
        <v>0</v>
      </c>
      <c r="H15" s="220"/>
      <c r="I15" s="209">
        <f t="shared" si="8"/>
        <v>0</v>
      </c>
      <c r="J15" s="215">
        <f t="shared" si="9"/>
        <v>0</v>
      </c>
      <c r="K15" s="219">
        <f t="shared" si="1"/>
        <v>9</v>
      </c>
      <c r="L15" s="220">
        <v>9</v>
      </c>
      <c r="M15" s="209">
        <f t="shared" si="10"/>
        <v>2.6999999999999997</v>
      </c>
      <c r="N15" s="215">
        <f t="shared" si="11"/>
        <v>31.5</v>
      </c>
      <c r="O15" s="219">
        <f t="shared" si="2"/>
        <v>0</v>
      </c>
      <c r="P15" s="220"/>
      <c r="Q15" s="209">
        <f t="shared" si="12"/>
        <v>0</v>
      </c>
      <c r="R15" s="215">
        <f t="shared" si="13"/>
        <v>0</v>
      </c>
      <c r="S15" s="219">
        <f t="shared" si="3"/>
        <v>0</v>
      </c>
      <c r="T15" s="220"/>
      <c r="U15" s="209">
        <f t="shared" si="14"/>
        <v>0</v>
      </c>
      <c r="V15" s="215">
        <f t="shared" si="15"/>
        <v>0</v>
      </c>
      <c r="W15" s="219">
        <f t="shared" si="4"/>
        <v>0</v>
      </c>
      <c r="X15" s="220"/>
      <c r="Y15" s="209">
        <f t="shared" si="16"/>
        <v>0</v>
      </c>
      <c r="Z15" s="215">
        <f t="shared" si="17"/>
        <v>0</v>
      </c>
      <c r="AA15" s="219">
        <f t="shared" si="5"/>
        <v>0</v>
      </c>
      <c r="AB15" s="220"/>
      <c r="AC15" s="209">
        <f t="shared" si="18"/>
        <v>0</v>
      </c>
      <c r="AD15" s="215">
        <f t="shared" si="19"/>
        <v>0</v>
      </c>
      <c r="AE15" s="219">
        <f t="shared" si="6"/>
        <v>0</v>
      </c>
      <c r="AF15" s="220"/>
      <c r="AG15" s="209">
        <f t="shared" si="20"/>
        <v>0</v>
      </c>
      <c r="AH15" s="215">
        <f t="shared" si="21"/>
        <v>0</v>
      </c>
      <c r="AI15" s="219">
        <f t="shared" si="7"/>
        <v>0</v>
      </c>
      <c r="AJ15" s="220"/>
      <c r="AK15" s="209">
        <f t="shared" si="22"/>
        <v>0</v>
      </c>
      <c r="AL15" s="215">
        <f t="shared" si="23"/>
        <v>0</v>
      </c>
    </row>
    <row r="16" spans="1:38" x14ac:dyDescent="0.25">
      <c r="A16" s="217" t="s">
        <v>268</v>
      </c>
      <c r="B16" s="217" t="s">
        <v>28</v>
      </c>
      <c r="C16" s="217" t="s">
        <v>281</v>
      </c>
      <c r="D16" s="218">
        <v>1</v>
      </c>
      <c r="E16" s="185">
        <f>IFERROR(VLOOKUP($C16,Master_Device_DB!$G:$I,2,0),"")</f>
        <v>0.3</v>
      </c>
      <c r="F16" s="212">
        <f>IFERROR(VLOOKUP($C16,Master_Device_DB!$G:$I,3,0),"")</f>
        <v>3.5</v>
      </c>
      <c r="G16" s="219">
        <f t="shared" si="24"/>
        <v>0</v>
      </c>
      <c r="H16" s="220"/>
      <c r="I16" s="209">
        <f t="shared" si="8"/>
        <v>0</v>
      </c>
      <c r="J16" s="215">
        <f t="shared" si="9"/>
        <v>0</v>
      </c>
      <c r="K16" s="219">
        <f t="shared" si="1"/>
        <v>0</v>
      </c>
      <c r="L16" s="220"/>
      <c r="M16" s="209">
        <f t="shared" si="10"/>
        <v>0</v>
      </c>
      <c r="N16" s="215">
        <f t="shared" si="11"/>
        <v>0</v>
      </c>
      <c r="O16" s="219">
        <f t="shared" si="2"/>
        <v>0</v>
      </c>
      <c r="P16" s="220"/>
      <c r="Q16" s="209">
        <f t="shared" si="12"/>
        <v>0</v>
      </c>
      <c r="R16" s="215">
        <f t="shared" si="13"/>
        <v>0</v>
      </c>
      <c r="S16" s="219">
        <f t="shared" si="3"/>
        <v>0</v>
      </c>
      <c r="T16" s="220"/>
      <c r="U16" s="209">
        <f t="shared" si="14"/>
        <v>0</v>
      </c>
      <c r="V16" s="215">
        <f t="shared" si="15"/>
        <v>0</v>
      </c>
      <c r="W16" s="219">
        <f t="shared" si="4"/>
        <v>0</v>
      </c>
      <c r="X16" s="220"/>
      <c r="Y16" s="209">
        <f t="shared" si="16"/>
        <v>0</v>
      </c>
      <c r="Z16" s="215">
        <f t="shared" si="17"/>
        <v>0</v>
      </c>
      <c r="AA16" s="219">
        <f t="shared" si="5"/>
        <v>0</v>
      </c>
      <c r="AB16" s="220"/>
      <c r="AC16" s="209">
        <f t="shared" si="18"/>
        <v>0</v>
      </c>
      <c r="AD16" s="215">
        <f t="shared" si="19"/>
        <v>0</v>
      </c>
      <c r="AE16" s="219">
        <f t="shared" si="6"/>
        <v>0</v>
      </c>
      <c r="AF16" s="220"/>
      <c r="AG16" s="209">
        <f t="shared" si="20"/>
        <v>0</v>
      </c>
      <c r="AH16" s="215">
        <f t="shared" si="21"/>
        <v>0</v>
      </c>
      <c r="AI16" s="219">
        <f t="shared" si="7"/>
        <v>0</v>
      </c>
      <c r="AJ16" s="220"/>
      <c r="AK16" s="209">
        <f t="shared" si="22"/>
        <v>0</v>
      </c>
      <c r="AL16" s="215">
        <f t="shared" si="23"/>
        <v>0</v>
      </c>
    </row>
    <row r="17" spans="1:38" x14ac:dyDescent="0.25">
      <c r="A17" s="217" t="s">
        <v>268</v>
      </c>
      <c r="B17" s="217" t="s">
        <v>29</v>
      </c>
      <c r="C17" s="217" t="s">
        <v>284</v>
      </c>
      <c r="D17" s="218">
        <v>1</v>
      </c>
      <c r="E17" s="185">
        <f>IFERROR(VLOOKUP($C17,Master_Device_DB!$G:$I,2,0),"")</f>
        <v>0.3</v>
      </c>
      <c r="F17" s="212">
        <f>IFERROR(VLOOKUP($C17,Master_Device_DB!$G:$I,3,0),"")</f>
        <v>3.5</v>
      </c>
      <c r="G17" s="219">
        <f t="shared" si="24"/>
        <v>0</v>
      </c>
      <c r="H17" s="220"/>
      <c r="I17" s="209">
        <f t="shared" si="8"/>
        <v>0</v>
      </c>
      <c r="J17" s="215">
        <f t="shared" si="9"/>
        <v>0</v>
      </c>
      <c r="K17" s="219">
        <f t="shared" si="1"/>
        <v>0</v>
      </c>
      <c r="L17" s="220"/>
      <c r="M17" s="209">
        <f t="shared" si="10"/>
        <v>0</v>
      </c>
      <c r="N17" s="215">
        <f t="shared" si="11"/>
        <v>0</v>
      </c>
      <c r="O17" s="219">
        <f t="shared" si="2"/>
        <v>0</v>
      </c>
      <c r="P17" s="220"/>
      <c r="Q17" s="209">
        <f t="shared" si="12"/>
        <v>0</v>
      </c>
      <c r="R17" s="215">
        <f t="shared" si="13"/>
        <v>0</v>
      </c>
      <c r="S17" s="219">
        <f t="shared" si="3"/>
        <v>0</v>
      </c>
      <c r="T17" s="220"/>
      <c r="U17" s="209">
        <f t="shared" si="14"/>
        <v>0</v>
      </c>
      <c r="V17" s="215">
        <f t="shared" si="15"/>
        <v>0</v>
      </c>
      <c r="W17" s="219">
        <f t="shared" si="4"/>
        <v>0</v>
      </c>
      <c r="X17" s="220"/>
      <c r="Y17" s="209">
        <f t="shared" si="16"/>
        <v>0</v>
      </c>
      <c r="Z17" s="215">
        <f t="shared" si="17"/>
        <v>0</v>
      </c>
      <c r="AA17" s="219">
        <f t="shared" si="5"/>
        <v>0</v>
      </c>
      <c r="AB17" s="220"/>
      <c r="AC17" s="209">
        <f t="shared" si="18"/>
        <v>0</v>
      </c>
      <c r="AD17" s="215">
        <f t="shared" si="19"/>
        <v>0</v>
      </c>
      <c r="AE17" s="219">
        <f t="shared" si="6"/>
        <v>0</v>
      </c>
      <c r="AF17" s="220"/>
      <c r="AG17" s="209">
        <f t="shared" si="20"/>
        <v>0</v>
      </c>
      <c r="AH17" s="215">
        <f t="shared" si="21"/>
        <v>0</v>
      </c>
      <c r="AI17" s="219">
        <f t="shared" si="7"/>
        <v>0</v>
      </c>
      <c r="AJ17" s="220"/>
      <c r="AK17" s="209">
        <f t="shared" si="22"/>
        <v>0</v>
      </c>
      <c r="AL17" s="215">
        <f t="shared" si="23"/>
        <v>0</v>
      </c>
    </row>
    <row r="18" spans="1:38" x14ac:dyDescent="0.25">
      <c r="A18" s="217" t="s">
        <v>268</v>
      </c>
      <c r="B18" s="217" t="s">
        <v>30</v>
      </c>
      <c r="C18" s="217" t="s">
        <v>287</v>
      </c>
      <c r="D18" s="218">
        <v>1</v>
      </c>
      <c r="E18" s="185">
        <f>IFERROR(VLOOKUP($C18,Master_Device_DB!$G:$I,2,0),"")</f>
        <v>0.3</v>
      </c>
      <c r="F18" s="212">
        <f>IFERROR(VLOOKUP($C18,Master_Device_DB!$G:$I,3,0),"")</f>
        <v>3.5</v>
      </c>
      <c r="G18" s="219">
        <f t="shared" si="24"/>
        <v>0</v>
      </c>
      <c r="H18" s="220"/>
      <c r="I18" s="209">
        <f t="shared" si="8"/>
        <v>0</v>
      </c>
      <c r="J18" s="215">
        <f t="shared" si="9"/>
        <v>0</v>
      </c>
      <c r="K18" s="219">
        <f t="shared" si="1"/>
        <v>0</v>
      </c>
      <c r="L18" s="220"/>
      <c r="M18" s="209">
        <f t="shared" si="10"/>
        <v>0</v>
      </c>
      <c r="N18" s="215">
        <f t="shared" si="11"/>
        <v>0</v>
      </c>
      <c r="O18" s="219">
        <f t="shared" si="2"/>
        <v>0</v>
      </c>
      <c r="P18" s="220"/>
      <c r="Q18" s="209">
        <f t="shared" si="12"/>
        <v>0</v>
      </c>
      <c r="R18" s="215">
        <f t="shared" si="13"/>
        <v>0</v>
      </c>
      <c r="S18" s="219">
        <f t="shared" si="3"/>
        <v>0</v>
      </c>
      <c r="T18" s="220"/>
      <c r="U18" s="209">
        <f t="shared" si="14"/>
        <v>0</v>
      </c>
      <c r="V18" s="215">
        <f t="shared" si="15"/>
        <v>0</v>
      </c>
      <c r="W18" s="219">
        <f t="shared" si="4"/>
        <v>0</v>
      </c>
      <c r="X18" s="220"/>
      <c r="Y18" s="209">
        <f t="shared" si="16"/>
        <v>0</v>
      </c>
      <c r="Z18" s="215">
        <f t="shared" si="17"/>
        <v>0</v>
      </c>
      <c r="AA18" s="219">
        <f t="shared" si="5"/>
        <v>0</v>
      </c>
      <c r="AB18" s="220"/>
      <c r="AC18" s="209">
        <f t="shared" si="18"/>
        <v>0</v>
      </c>
      <c r="AD18" s="215">
        <f t="shared" si="19"/>
        <v>0</v>
      </c>
      <c r="AE18" s="219">
        <f t="shared" si="6"/>
        <v>0</v>
      </c>
      <c r="AF18" s="220"/>
      <c r="AG18" s="209">
        <f t="shared" si="20"/>
        <v>0</v>
      </c>
      <c r="AH18" s="215">
        <f t="shared" si="21"/>
        <v>0</v>
      </c>
      <c r="AI18" s="219">
        <f t="shared" si="7"/>
        <v>0</v>
      </c>
      <c r="AJ18" s="220"/>
      <c r="AK18" s="209">
        <f t="shared" si="22"/>
        <v>0</v>
      </c>
      <c r="AL18" s="215">
        <f t="shared" si="23"/>
        <v>0</v>
      </c>
    </row>
    <row r="19" spans="1:38" x14ac:dyDescent="0.25">
      <c r="A19" s="217" t="s">
        <v>268</v>
      </c>
      <c r="B19" s="217" t="s">
        <v>31</v>
      </c>
      <c r="C19" s="217" t="s">
        <v>289</v>
      </c>
      <c r="D19" s="218">
        <v>1</v>
      </c>
      <c r="E19" s="185">
        <f>IFERROR(VLOOKUP($C19,Master_Device_DB!$G:$I,2,0),"")</f>
        <v>0.3</v>
      </c>
      <c r="F19" s="212">
        <f>IFERROR(VLOOKUP($C19,Master_Device_DB!$G:$I,3,0),"")</f>
        <v>3.5</v>
      </c>
      <c r="G19" s="219">
        <f t="shared" ref="G19:G60" si="25">$D19*H19</f>
        <v>0</v>
      </c>
      <c r="H19" s="220"/>
      <c r="I19" s="209">
        <f t="shared" si="8"/>
        <v>0</v>
      </c>
      <c r="J19" s="215">
        <f t="shared" si="9"/>
        <v>0</v>
      </c>
      <c r="K19" s="219">
        <f t="shared" si="1"/>
        <v>0</v>
      </c>
      <c r="L19" s="220"/>
      <c r="M19" s="209">
        <f t="shared" si="10"/>
        <v>0</v>
      </c>
      <c r="N19" s="215">
        <f t="shared" si="11"/>
        <v>0</v>
      </c>
      <c r="O19" s="219">
        <f t="shared" si="2"/>
        <v>0</v>
      </c>
      <c r="P19" s="220"/>
      <c r="Q19" s="209">
        <f t="shared" si="12"/>
        <v>0</v>
      </c>
      <c r="R19" s="215">
        <f t="shared" si="13"/>
        <v>0</v>
      </c>
      <c r="S19" s="219">
        <f t="shared" si="3"/>
        <v>0</v>
      </c>
      <c r="T19" s="220"/>
      <c r="U19" s="209">
        <f t="shared" si="14"/>
        <v>0</v>
      </c>
      <c r="V19" s="215">
        <f t="shared" si="15"/>
        <v>0</v>
      </c>
      <c r="W19" s="219">
        <f t="shared" si="4"/>
        <v>0</v>
      </c>
      <c r="X19" s="220"/>
      <c r="Y19" s="209">
        <f t="shared" si="16"/>
        <v>0</v>
      </c>
      <c r="Z19" s="215">
        <f t="shared" si="17"/>
        <v>0</v>
      </c>
      <c r="AA19" s="219">
        <f t="shared" si="5"/>
        <v>0</v>
      </c>
      <c r="AB19" s="220"/>
      <c r="AC19" s="209">
        <f t="shared" si="18"/>
        <v>0</v>
      </c>
      <c r="AD19" s="215">
        <f t="shared" si="19"/>
        <v>0</v>
      </c>
      <c r="AE19" s="219">
        <f t="shared" si="6"/>
        <v>0</v>
      </c>
      <c r="AF19" s="220"/>
      <c r="AG19" s="209">
        <f t="shared" si="20"/>
        <v>0</v>
      </c>
      <c r="AH19" s="215">
        <f t="shared" si="21"/>
        <v>0</v>
      </c>
      <c r="AI19" s="219">
        <f t="shared" si="7"/>
        <v>0</v>
      </c>
      <c r="AJ19" s="220"/>
      <c r="AK19" s="209">
        <f t="shared" si="22"/>
        <v>0</v>
      </c>
      <c r="AL19" s="215">
        <f t="shared" si="23"/>
        <v>0</v>
      </c>
    </row>
    <row r="20" spans="1:38" x14ac:dyDescent="0.25">
      <c r="A20" s="217" t="s">
        <v>268</v>
      </c>
      <c r="B20" s="217" t="s">
        <v>32</v>
      </c>
      <c r="C20" s="217" t="s">
        <v>292</v>
      </c>
      <c r="D20" s="218">
        <v>1</v>
      </c>
      <c r="E20" s="185">
        <f>IFERROR(VLOOKUP($C20,Master_Device_DB!$G:$I,2,0),"")</f>
        <v>0.3</v>
      </c>
      <c r="F20" s="212">
        <f>IFERROR(VLOOKUP($C20,Master_Device_DB!$G:$I,3,0),"")</f>
        <v>3.5</v>
      </c>
      <c r="G20" s="219">
        <f t="shared" si="25"/>
        <v>0</v>
      </c>
      <c r="H20" s="220"/>
      <c r="I20" s="209">
        <f t="shared" si="8"/>
        <v>0</v>
      </c>
      <c r="J20" s="215">
        <f t="shared" si="9"/>
        <v>0</v>
      </c>
      <c r="K20" s="219">
        <f t="shared" si="1"/>
        <v>0</v>
      </c>
      <c r="L20" s="220"/>
      <c r="M20" s="209">
        <f t="shared" si="10"/>
        <v>0</v>
      </c>
      <c r="N20" s="215">
        <f t="shared" si="11"/>
        <v>0</v>
      </c>
      <c r="O20" s="219">
        <f t="shared" si="2"/>
        <v>0</v>
      </c>
      <c r="P20" s="220"/>
      <c r="Q20" s="209">
        <f t="shared" si="12"/>
        <v>0</v>
      </c>
      <c r="R20" s="215">
        <f t="shared" si="13"/>
        <v>0</v>
      </c>
      <c r="S20" s="219">
        <f t="shared" si="3"/>
        <v>0</v>
      </c>
      <c r="T20" s="220"/>
      <c r="U20" s="209">
        <f t="shared" si="14"/>
        <v>0</v>
      </c>
      <c r="V20" s="215">
        <f t="shared" si="15"/>
        <v>0</v>
      </c>
      <c r="W20" s="219">
        <f t="shared" si="4"/>
        <v>0</v>
      </c>
      <c r="X20" s="220"/>
      <c r="Y20" s="209">
        <f t="shared" si="16"/>
        <v>0</v>
      </c>
      <c r="Z20" s="215">
        <f t="shared" si="17"/>
        <v>0</v>
      </c>
      <c r="AA20" s="219">
        <f t="shared" si="5"/>
        <v>0</v>
      </c>
      <c r="AB20" s="220"/>
      <c r="AC20" s="209">
        <f t="shared" si="18"/>
        <v>0</v>
      </c>
      <c r="AD20" s="215">
        <f t="shared" si="19"/>
        <v>0</v>
      </c>
      <c r="AE20" s="219">
        <f t="shared" si="6"/>
        <v>0</v>
      </c>
      <c r="AF20" s="220"/>
      <c r="AG20" s="209">
        <f t="shared" si="20"/>
        <v>0</v>
      </c>
      <c r="AH20" s="215">
        <f t="shared" si="21"/>
        <v>0</v>
      </c>
      <c r="AI20" s="219">
        <f t="shared" si="7"/>
        <v>0</v>
      </c>
      <c r="AJ20" s="220"/>
      <c r="AK20" s="209">
        <f t="shared" si="22"/>
        <v>0</v>
      </c>
      <c r="AL20" s="215">
        <f t="shared" si="23"/>
        <v>0</v>
      </c>
    </row>
    <row r="21" spans="1:38" x14ac:dyDescent="0.25">
      <c r="A21" s="217" t="s">
        <v>268</v>
      </c>
      <c r="B21" s="217" t="s">
        <v>33</v>
      </c>
      <c r="C21" s="217" t="s">
        <v>295</v>
      </c>
      <c r="D21" s="218">
        <v>1</v>
      </c>
      <c r="E21" s="185">
        <f>IFERROR(VLOOKUP($C21,Master_Device_DB!$G:$I,2,0),"")</f>
        <v>0.3</v>
      </c>
      <c r="F21" s="212">
        <f>IFERROR(VLOOKUP($C21,Master_Device_DB!$G:$I,3,0),"")</f>
        <v>3.5</v>
      </c>
      <c r="G21" s="219">
        <f t="shared" si="25"/>
        <v>0</v>
      </c>
      <c r="H21" s="220"/>
      <c r="I21" s="209">
        <f t="shared" si="8"/>
        <v>0</v>
      </c>
      <c r="J21" s="215">
        <f t="shared" si="9"/>
        <v>0</v>
      </c>
      <c r="K21" s="219">
        <f t="shared" si="1"/>
        <v>0</v>
      </c>
      <c r="L21" s="220"/>
      <c r="M21" s="209">
        <f t="shared" si="10"/>
        <v>0</v>
      </c>
      <c r="N21" s="215">
        <f t="shared" si="11"/>
        <v>0</v>
      </c>
      <c r="O21" s="219">
        <f t="shared" si="2"/>
        <v>0</v>
      </c>
      <c r="P21" s="220"/>
      <c r="Q21" s="209">
        <f t="shared" si="12"/>
        <v>0</v>
      </c>
      <c r="R21" s="215">
        <f t="shared" si="13"/>
        <v>0</v>
      </c>
      <c r="S21" s="219">
        <f t="shared" si="3"/>
        <v>0</v>
      </c>
      <c r="T21" s="220"/>
      <c r="U21" s="209">
        <f t="shared" si="14"/>
        <v>0</v>
      </c>
      <c r="V21" s="215">
        <f t="shared" si="15"/>
        <v>0</v>
      </c>
      <c r="W21" s="219">
        <f t="shared" si="4"/>
        <v>0</v>
      </c>
      <c r="X21" s="220"/>
      <c r="Y21" s="209">
        <f t="shared" si="16"/>
        <v>0</v>
      </c>
      <c r="Z21" s="215">
        <f t="shared" si="17"/>
        <v>0</v>
      </c>
      <c r="AA21" s="219">
        <f t="shared" si="5"/>
        <v>0</v>
      </c>
      <c r="AB21" s="220"/>
      <c r="AC21" s="209">
        <f t="shared" si="18"/>
        <v>0</v>
      </c>
      <c r="AD21" s="215">
        <f t="shared" si="19"/>
        <v>0</v>
      </c>
      <c r="AE21" s="219">
        <f t="shared" si="6"/>
        <v>0</v>
      </c>
      <c r="AF21" s="220"/>
      <c r="AG21" s="209">
        <f t="shared" si="20"/>
        <v>0</v>
      </c>
      <c r="AH21" s="215">
        <f t="shared" si="21"/>
        <v>0</v>
      </c>
      <c r="AI21" s="219">
        <f t="shared" si="7"/>
        <v>0</v>
      </c>
      <c r="AJ21" s="220"/>
      <c r="AK21" s="209">
        <f t="shared" si="22"/>
        <v>0</v>
      </c>
      <c r="AL21" s="215">
        <f t="shared" si="23"/>
        <v>0</v>
      </c>
    </row>
    <row r="22" spans="1:38" x14ac:dyDescent="0.25">
      <c r="A22" s="217" t="s">
        <v>268</v>
      </c>
      <c r="B22" s="217" t="s">
        <v>34</v>
      </c>
      <c r="C22" s="217" t="s">
        <v>298</v>
      </c>
      <c r="D22" s="218">
        <v>1</v>
      </c>
      <c r="E22" s="185">
        <f>IFERROR(VLOOKUP($C22,Master_Device_DB!$G:$I,2,0),"")</f>
        <v>0.3</v>
      </c>
      <c r="F22" s="212">
        <f>IFERROR(VLOOKUP($C22,Master_Device_DB!$G:$I,3,0),"")</f>
        <v>3.5</v>
      </c>
      <c r="G22" s="219">
        <f t="shared" si="25"/>
        <v>0</v>
      </c>
      <c r="H22" s="220"/>
      <c r="I22" s="209">
        <f t="shared" si="8"/>
        <v>0</v>
      </c>
      <c r="J22" s="215">
        <f t="shared" si="9"/>
        <v>0</v>
      </c>
      <c r="K22" s="219">
        <f t="shared" si="1"/>
        <v>0</v>
      </c>
      <c r="L22" s="220"/>
      <c r="M22" s="209">
        <f t="shared" si="10"/>
        <v>0</v>
      </c>
      <c r="N22" s="215">
        <f t="shared" si="11"/>
        <v>0</v>
      </c>
      <c r="O22" s="219">
        <f t="shared" si="2"/>
        <v>0</v>
      </c>
      <c r="P22" s="220"/>
      <c r="Q22" s="209">
        <f t="shared" si="12"/>
        <v>0</v>
      </c>
      <c r="R22" s="215">
        <f t="shared" si="13"/>
        <v>0</v>
      </c>
      <c r="S22" s="219">
        <f t="shared" si="3"/>
        <v>0</v>
      </c>
      <c r="T22" s="220"/>
      <c r="U22" s="209">
        <f t="shared" si="14"/>
        <v>0</v>
      </c>
      <c r="V22" s="215">
        <f t="shared" si="15"/>
        <v>0</v>
      </c>
      <c r="W22" s="219">
        <f t="shared" si="4"/>
        <v>0</v>
      </c>
      <c r="X22" s="220"/>
      <c r="Y22" s="209">
        <f t="shared" si="16"/>
        <v>0</v>
      </c>
      <c r="Z22" s="215">
        <f t="shared" si="17"/>
        <v>0</v>
      </c>
      <c r="AA22" s="219">
        <f t="shared" si="5"/>
        <v>0</v>
      </c>
      <c r="AB22" s="220"/>
      <c r="AC22" s="209">
        <f t="shared" si="18"/>
        <v>0</v>
      </c>
      <c r="AD22" s="215">
        <f t="shared" si="19"/>
        <v>0</v>
      </c>
      <c r="AE22" s="219">
        <f t="shared" si="6"/>
        <v>0</v>
      </c>
      <c r="AF22" s="220"/>
      <c r="AG22" s="209">
        <f t="shared" si="20"/>
        <v>0</v>
      </c>
      <c r="AH22" s="215">
        <f t="shared" si="21"/>
        <v>0</v>
      </c>
      <c r="AI22" s="219">
        <f t="shared" si="7"/>
        <v>0</v>
      </c>
      <c r="AJ22" s="220"/>
      <c r="AK22" s="209">
        <f t="shared" si="22"/>
        <v>0</v>
      </c>
      <c r="AL22" s="215">
        <f t="shared" si="23"/>
        <v>0</v>
      </c>
    </row>
    <row r="23" spans="1:38" x14ac:dyDescent="0.25">
      <c r="A23" s="217" t="s">
        <v>268</v>
      </c>
      <c r="B23" s="217" t="s">
        <v>35</v>
      </c>
      <c r="C23" s="217" t="s">
        <v>301</v>
      </c>
      <c r="D23" s="218">
        <v>1</v>
      </c>
      <c r="E23" s="185">
        <f>IFERROR(VLOOKUP($C23,Master_Device_DB!$G:$I,2,0),"")</f>
        <v>0.3</v>
      </c>
      <c r="F23" s="212">
        <f>IFERROR(VLOOKUP($C23,Master_Device_DB!$G:$I,3,0),"")</f>
        <v>3.5</v>
      </c>
      <c r="G23" s="219">
        <f t="shared" si="25"/>
        <v>0</v>
      </c>
      <c r="H23" s="220"/>
      <c r="I23" s="209">
        <f t="shared" si="8"/>
        <v>0</v>
      </c>
      <c r="J23" s="215">
        <f t="shared" si="9"/>
        <v>0</v>
      </c>
      <c r="K23" s="219">
        <f t="shared" si="1"/>
        <v>0</v>
      </c>
      <c r="L23" s="220"/>
      <c r="M23" s="209">
        <f t="shared" si="10"/>
        <v>0</v>
      </c>
      <c r="N23" s="215">
        <f t="shared" si="11"/>
        <v>0</v>
      </c>
      <c r="O23" s="219">
        <f t="shared" si="2"/>
        <v>0</v>
      </c>
      <c r="P23" s="220"/>
      <c r="Q23" s="209">
        <f t="shared" si="12"/>
        <v>0</v>
      </c>
      <c r="R23" s="215">
        <f t="shared" si="13"/>
        <v>0</v>
      </c>
      <c r="S23" s="219">
        <f t="shared" si="3"/>
        <v>0</v>
      </c>
      <c r="T23" s="220"/>
      <c r="U23" s="209">
        <f t="shared" si="14"/>
        <v>0</v>
      </c>
      <c r="V23" s="215">
        <f t="shared" si="15"/>
        <v>0</v>
      </c>
      <c r="W23" s="219">
        <f t="shared" si="4"/>
        <v>0</v>
      </c>
      <c r="X23" s="220"/>
      <c r="Y23" s="209">
        <f t="shared" si="16"/>
        <v>0</v>
      </c>
      <c r="Z23" s="215">
        <f t="shared" si="17"/>
        <v>0</v>
      </c>
      <c r="AA23" s="219">
        <f t="shared" si="5"/>
        <v>0</v>
      </c>
      <c r="AB23" s="220"/>
      <c r="AC23" s="209">
        <f t="shared" si="18"/>
        <v>0</v>
      </c>
      <c r="AD23" s="215">
        <f t="shared" si="19"/>
        <v>0</v>
      </c>
      <c r="AE23" s="219">
        <f t="shared" si="6"/>
        <v>0</v>
      </c>
      <c r="AF23" s="220"/>
      <c r="AG23" s="209">
        <f t="shared" si="20"/>
        <v>0</v>
      </c>
      <c r="AH23" s="215">
        <f t="shared" si="21"/>
        <v>0</v>
      </c>
      <c r="AI23" s="219">
        <f t="shared" si="7"/>
        <v>0</v>
      </c>
      <c r="AJ23" s="220"/>
      <c r="AK23" s="209">
        <f t="shared" si="22"/>
        <v>0</v>
      </c>
      <c r="AL23" s="215">
        <f t="shared" si="23"/>
        <v>0</v>
      </c>
    </row>
    <row r="24" spans="1:38" x14ac:dyDescent="0.25">
      <c r="A24" s="217" t="s">
        <v>268</v>
      </c>
      <c r="B24" s="217" t="s">
        <v>36</v>
      </c>
      <c r="C24" s="217" t="s">
        <v>304</v>
      </c>
      <c r="D24" s="218">
        <v>1</v>
      </c>
      <c r="E24" s="185">
        <f>IFERROR(VLOOKUP($C24,Master_Device_DB!$G:$I,2,0),"")</f>
        <v>0.3</v>
      </c>
      <c r="F24" s="212">
        <f>IFERROR(VLOOKUP($C24,Master_Device_DB!$G:$I,3,0),"")</f>
        <v>3.5</v>
      </c>
      <c r="G24" s="219">
        <f t="shared" si="25"/>
        <v>0</v>
      </c>
      <c r="H24" s="220"/>
      <c r="I24" s="209">
        <f t="shared" si="8"/>
        <v>0</v>
      </c>
      <c r="J24" s="215">
        <f t="shared" si="9"/>
        <v>0</v>
      </c>
      <c r="K24" s="219">
        <f t="shared" si="1"/>
        <v>0</v>
      </c>
      <c r="L24" s="220"/>
      <c r="M24" s="209">
        <f t="shared" si="10"/>
        <v>0</v>
      </c>
      <c r="N24" s="215">
        <f t="shared" si="11"/>
        <v>0</v>
      </c>
      <c r="O24" s="219">
        <f t="shared" si="2"/>
        <v>0</v>
      </c>
      <c r="P24" s="220"/>
      <c r="Q24" s="209">
        <f t="shared" si="12"/>
        <v>0</v>
      </c>
      <c r="R24" s="215">
        <f t="shared" si="13"/>
        <v>0</v>
      </c>
      <c r="S24" s="219">
        <f t="shared" si="3"/>
        <v>0</v>
      </c>
      <c r="T24" s="220"/>
      <c r="U24" s="209">
        <f t="shared" si="14"/>
        <v>0</v>
      </c>
      <c r="V24" s="215">
        <f t="shared" si="15"/>
        <v>0</v>
      </c>
      <c r="W24" s="219">
        <f t="shared" si="4"/>
        <v>0</v>
      </c>
      <c r="X24" s="220"/>
      <c r="Y24" s="209">
        <f t="shared" si="16"/>
        <v>0</v>
      </c>
      <c r="Z24" s="215">
        <f t="shared" si="17"/>
        <v>0</v>
      </c>
      <c r="AA24" s="219">
        <f t="shared" si="5"/>
        <v>0</v>
      </c>
      <c r="AB24" s="220"/>
      <c r="AC24" s="209">
        <f t="shared" si="18"/>
        <v>0</v>
      </c>
      <c r="AD24" s="215">
        <f t="shared" si="19"/>
        <v>0</v>
      </c>
      <c r="AE24" s="219">
        <f t="shared" si="6"/>
        <v>0</v>
      </c>
      <c r="AF24" s="220"/>
      <c r="AG24" s="209">
        <f t="shared" si="20"/>
        <v>0</v>
      </c>
      <c r="AH24" s="215">
        <f t="shared" si="21"/>
        <v>0</v>
      </c>
      <c r="AI24" s="219">
        <f t="shared" si="7"/>
        <v>0</v>
      </c>
      <c r="AJ24" s="220"/>
      <c r="AK24" s="209">
        <f t="shared" si="22"/>
        <v>0</v>
      </c>
      <c r="AL24" s="215">
        <f t="shared" si="23"/>
        <v>0</v>
      </c>
    </row>
    <row r="25" spans="1:38" x14ac:dyDescent="0.25">
      <c r="A25" s="217" t="s">
        <v>268</v>
      </c>
      <c r="B25" s="217" t="s">
        <v>25</v>
      </c>
      <c r="C25" s="222" t="s">
        <v>307</v>
      </c>
      <c r="D25" s="218">
        <v>1</v>
      </c>
      <c r="E25" s="185">
        <f>IFERROR(VLOOKUP($C25,Master_Device_DB!$G:$I,2,0),"")</f>
        <v>0.3</v>
      </c>
      <c r="F25" s="212">
        <f>IFERROR(VLOOKUP($C25,Master_Device_DB!$G:$I,3,0),"")</f>
        <v>3.5</v>
      </c>
      <c r="G25" s="219">
        <f t="shared" si="25"/>
        <v>0</v>
      </c>
      <c r="H25" s="220"/>
      <c r="I25" s="209">
        <f t="shared" si="8"/>
        <v>0</v>
      </c>
      <c r="J25" s="215">
        <f t="shared" si="9"/>
        <v>0</v>
      </c>
      <c r="K25" s="219">
        <f t="shared" si="1"/>
        <v>0</v>
      </c>
      <c r="L25" s="220"/>
      <c r="M25" s="209">
        <f t="shared" si="10"/>
        <v>0</v>
      </c>
      <c r="N25" s="215">
        <f t="shared" si="11"/>
        <v>0</v>
      </c>
      <c r="O25" s="219">
        <f t="shared" si="2"/>
        <v>0</v>
      </c>
      <c r="P25" s="220"/>
      <c r="Q25" s="209">
        <f t="shared" si="12"/>
        <v>0</v>
      </c>
      <c r="R25" s="215">
        <f t="shared" si="13"/>
        <v>0</v>
      </c>
      <c r="S25" s="219">
        <f t="shared" si="3"/>
        <v>0</v>
      </c>
      <c r="T25" s="220"/>
      <c r="U25" s="209">
        <f t="shared" si="14"/>
        <v>0</v>
      </c>
      <c r="V25" s="215">
        <f t="shared" si="15"/>
        <v>0</v>
      </c>
      <c r="W25" s="219">
        <f t="shared" si="4"/>
        <v>0</v>
      </c>
      <c r="X25" s="220"/>
      <c r="Y25" s="209">
        <f t="shared" si="16"/>
        <v>0</v>
      </c>
      <c r="Z25" s="215">
        <f t="shared" si="17"/>
        <v>0</v>
      </c>
      <c r="AA25" s="219">
        <f t="shared" si="5"/>
        <v>0</v>
      </c>
      <c r="AB25" s="220"/>
      <c r="AC25" s="209">
        <f t="shared" si="18"/>
        <v>0</v>
      </c>
      <c r="AD25" s="215">
        <f t="shared" si="19"/>
        <v>0</v>
      </c>
      <c r="AE25" s="219">
        <f t="shared" si="6"/>
        <v>0</v>
      </c>
      <c r="AF25" s="220"/>
      <c r="AG25" s="209">
        <f t="shared" si="20"/>
        <v>0</v>
      </c>
      <c r="AH25" s="215">
        <f t="shared" si="21"/>
        <v>0</v>
      </c>
      <c r="AI25" s="219">
        <f t="shared" si="7"/>
        <v>0</v>
      </c>
      <c r="AJ25" s="220"/>
      <c r="AK25" s="209">
        <f t="shared" si="22"/>
        <v>0</v>
      </c>
      <c r="AL25" s="215">
        <f t="shared" si="23"/>
        <v>0</v>
      </c>
    </row>
    <row r="26" spans="1:38" x14ac:dyDescent="0.25">
      <c r="A26" s="217" t="s">
        <v>268</v>
      </c>
      <c r="B26" s="217" t="s">
        <v>25</v>
      </c>
      <c r="C26" s="217"/>
      <c r="D26" s="218">
        <v>1</v>
      </c>
      <c r="E26" s="185" t="str">
        <f>IFERROR(VLOOKUP($C26,Master_Device_DB!$G:$I,2,0),"")</f>
        <v/>
      </c>
      <c r="F26" s="212" t="str">
        <f>IFERROR(VLOOKUP($C26,Master_Device_DB!$G:$I,3,0),"")</f>
        <v/>
      </c>
      <c r="G26" s="219">
        <f t="shared" si="25"/>
        <v>0</v>
      </c>
      <c r="H26" s="220"/>
      <c r="I26" s="209" t="str">
        <f t="shared" si="8"/>
        <v/>
      </c>
      <c r="J26" s="215" t="str">
        <f t="shared" si="9"/>
        <v/>
      </c>
      <c r="K26" s="219">
        <f t="shared" si="1"/>
        <v>0</v>
      </c>
      <c r="L26" s="220"/>
      <c r="M26" s="209" t="str">
        <f t="shared" si="10"/>
        <v/>
      </c>
      <c r="N26" s="215" t="str">
        <f t="shared" si="11"/>
        <v/>
      </c>
      <c r="O26" s="219">
        <f t="shared" si="2"/>
        <v>0</v>
      </c>
      <c r="P26" s="220"/>
      <c r="Q26" s="209" t="str">
        <f t="shared" si="12"/>
        <v/>
      </c>
      <c r="R26" s="215" t="str">
        <f t="shared" si="13"/>
        <v/>
      </c>
      <c r="S26" s="219">
        <f t="shared" si="3"/>
        <v>0</v>
      </c>
      <c r="T26" s="220"/>
      <c r="U26" s="209" t="str">
        <f t="shared" si="14"/>
        <v/>
      </c>
      <c r="V26" s="215" t="str">
        <f t="shared" si="15"/>
        <v/>
      </c>
      <c r="W26" s="219">
        <f t="shared" si="4"/>
        <v>0</v>
      </c>
      <c r="X26" s="220"/>
      <c r="Y26" s="209" t="str">
        <f t="shared" si="16"/>
        <v/>
      </c>
      <c r="Z26" s="215" t="str">
        <f t="shared" si="17"/>
        <v/>
      </c>
      <c r="AA26" s="219">
        <f t="shared" si="5"/>
        <v>0</v>
      </c>
      <c r="AB26" s="220"/>
      <c r="AC26" s="209" t="str">
        <f t="shared" si="18"/>
        <v/>
      </c>
      <c r="AD26" s="215" t="str">
        <f t="shared" si="19"/>
        <v/>
      </c>
      <c r="AE26" s="219">
        <f t="shared" si="6"/>
        <v>0</v>
      </c>
      <c r="AF26" s="220"/>
      <c r="AG26" s="209" t="str">
        <f t="shared" si="20"/>
        <v/>
      </c>
      <c r="AH26" s="215" t="str">
        <f t="shared" si="21"/>
        <v/>
      </c>
      <c r="AI26" s="219">
        <f t="shared" si="7"/>
        <v>0</v>
      </c>
      <c r="AJ26" s="220"/>
      <c r="AK26" s="209" t="str">
        <f t="shared" si="22"/>
        <v/>
      </c>
      <c r="AL26" s="215" t="str">
        <f t="shared" si="23"/>
        <v/>
      </c>
    </row>
    <row r="27" spans="1:38" x14ac:dyDescent="0.25">
      <c r="A27" s="217" t="s">
        <v>268</v>
      </c>
      <c r="B27" s="217" t="s">
        <v>25</v>
      </c>
      <c r="C27" s="217"/>
      <c r="D27" s="218">
        <v>1</v>
      </c>
      <c r="E27" s="185" t="str">
        <f>IFERROR(VLOOKUP($C27,Master_Device_DB!$G:$I,2,0),"")</f>
        <v/>
      </c>
      <c r="F27" s="212" t="str">
        <f>IFERROR(VLOOKUP($C27,Master_Device_DB!$G:$I,3,0),"")</f>
        <v/>
      </c>
      <c r="G27" s="219">
        <f t="shared" si="25"/>
        <v>0</v>
      </c>
      <c r="H27" s="220"/>
      <c r="I27" s="209" t="str">
        <f t="shared" si="8"/>
        <v/>
      </c>
      <c r="J27" s="215" t="str">
        <f t="shared" si="9"/>
        <v/>
      </c>
      <c r="K27" s="219">
        <f t="shared" si="1"/>
        <v>0</v>
      </c>
      <c r="L27" s="220"/>
      <c r="M27" s="209" t="str">
        <f t="shared" si="10"/>
        <v/>
      </c>
      <c r="N27" s="215" t="str">
        <f t="shared" si="11"/>
        <v/>
      </c>
      <c r="O27" s="219">
        <f t="shared" si="2"/>
        <v>0</v>
      </c>
      <c r="P27" s="220"/>
      <c r="Q27" s="209" t="str">
        <f t="shared" si="12"/>
        <v/>
      </c>
      <c r="R27" s="215" t="str">
        <f t="shared" si="13"/>
        <v/>
      </c>
      <c r="S27" s="219">
        <f t="shared" si="3"/>
        <v>0</v>
      </c>
      <c r="T27" s="220"/>
      <c r="U27" s="209" t="str">
        <f t="shared" si="14"/>
        <v/>
      </c>
      <c r="V27" s="215" t="str">
        <f t="shared" si="15"/>
        <v/>
      </c>
      <c r="W27" s="219">
        <f t="shared" si="4"/>
        <v>0</v>
      </c>
      <c r="X27" s="220"/>
      <c r="Y27" s="209" t="str">
        <f t="shared" si="16"/>
        <v/>
      </c>
      <c r="Z27" s="215" t="str">
        <f t="shared" si="17"/>
        <v/>
      </c>
      <c r="AA27" s="219">
        <f t="shared" si="5"/>
        <v>0</v>
      </c>
      <c r="AB27" s="220"/>
      <c r="AC27" s="209" t="str">
        <f t="shared" si="18"/>
        <v/>
      </c>
      <c r="AD27" s="215" t="str">
        <f t="shared" si="19"/>
        <v/>
      </c>
      <c r="AE27" s="219">
        <f t="shared" si="6"/>
        <v>0</v>
      </c>
      <c r="AF27" s="220"/>
      <c r="AG27" s="209" t="str">
        <f t="shared" si="20"/>
        <v/>
      </c>
      <c r="AH27" s="215" t="str">
        <f t="shared" si="21"/>
        <v/>
      </c>
      <c r="AI27" s="219">
        <f t="shared" si="7"/>
        <v>0</v>
      </c>
      <c r="AJ27" s="220"/>
      <c r="AK27" s="209" t="str">
        <f t="shared" si="22"/>
        <v/>
      </c>
      <c r="AL27" s="215" t="str">
        <f t="shared" si="23"/>
        <v/>
      </c>
    </row>
    <row r="28" spans="1:38" x14ac:dyDescent="0.25">
      <c r="A28" s="217" t="s">
        <v>268</v>
      </c>
      <c r="B28" s="217" t="s">
        <v>37</v>
      </c>
      <c r="C28" s="217"/>
      <c r="D28" s="218">
        <v>1</v>
      </c>
      <c r="E28" s="185" t="str">
        <f>IFERROR(VLOOKUP($C28,Master_Device_DB!$G:$I,2,0),"")</f>
        <v/>
      </c>
      <c r="F28" s="212" t="str">
        <f>IFERROR(VLOOKUP($C28,Master_Device_DB!$G:$I,3,0),"")</f>
        <v/>
      </c>
      <c r="G28" s="219">
        <f t="shared" si="25"/>
        <v>0</v>
      </c>
      <c r="H28" s="220"/>
      <c r="I28" s="209" t="str">
        <f t="shared" si="8"/>
        <v/>
      </c>
      <c r="J28" s="215" t="str">
        <f t="shared" si="9"/>
        <v/>
      </c>
      <c r="K28" s="219">
        <f t="shared" si="1"/>
        <v>0</v>
      </c>
      <c r="L28" s="220"/>
      <c r="M28" s="209" t="str">
        <f t="shared" si="10"/>
        <v/>
      </c>
      <c r="N28" s="215" t="str">
        <f t="shared" si="11"/>
        <v/>
      </c>
      <c r="O28" s="219">
        <f t="shared" si="2"/>
        <v>0</v>
      </c>
      <c r="P28" s="220"/>
      <c r="Q28" s="209" t="str">
        <f t="shared" si="12"/>
        <v/>
      </c>
      <c r="R28" s="215" t="str">
        <f t="shared" si="13"/>
        <v/>
      </c>
      <c r="S28" s="219">
        <f t="shared" si="3"/>
        <v>0</v>
      </c>
      <c r="T28" s="220"/>
      <c r="U28" s="209" t="str">
        <f t="shared" si="14"/>
        <v/>
      </c>
      <c r="V28" s="215" t="str">
        <f t="shared" si="15"/>
        <v/>
      </c>
      <c r="W28" s="219">
        <f t="shared" si="4"/>
        <v>0</v>
      </c>
      <c r="X28" s="220"/>
      <c r="Y28" s="209" t="str">
        <f t="shared" si="16"/>
        <v/>
      </c>
      <c r="Z28" s="215" t="str">
        <f t="shared" si="17"/>
        <v/>
      </c>
      <c r="AA28" s="219">
        <f t="shared" si="5"/>
        <v>0</v>
      </c>
      <c r="AB28" s="220"/>
      <c r="AC28" s="209" t="str">
        <f t="shared" si="18"/>
        <v/>
      </c>
      <c r="AD28" s="215" t="str">
        <f t="shared" si="19"/>
        <v/>
      </c>
      <c r="AE28" s="219">
        <f t="shared" si="6"/>
        <v>0</v>
      </c>
      <c r="AF28" s="220"/>
      <c r="AG28" s="209" t="str">
        <f t="shared" si="20"/>
        <v/>
      </c>
      <c r="AH28" s="215" t="str">
        <f t="shared" si="21"/>
        <v/>
      </c>
      <c r="AI28" s="219">
        <f t="shared" si="7"/>
        <v>0</v>
      </c>
      <c r="AJ28" s="220"/>
      <c r="AK28" s="209" t="str">
        <f t="shared" si="22"/>
        <v/>
      </c>
      <c r="AL28" s="215" t="str">
        <f t="shared" si="23"/>
        <v/>
      </c>
    </row>
    <row r="29" spans="1:38" x14ac:dyDescent="0.25">
      <c r="A29" s="217" t="s">
        <v>268</v>
      </c>
      <c r="B29" s="217" t="s">
        <v>25</v>
      </c>
      <c r="C29" s="217"/>
      <c r="D29" s="218">
        <v>1</v>
      </c>
      <c r="E29" s="185" t="str">
        <f>IFERROR(VLOOKUP($C29,Master_Device_DB!$G:$I,2,0),"")</f>
        <v/>
      </c>
      <c r="F29" s="212" t="str">
        <f>IFERROR(VLOOKUP($C29,Master_Device_DB!$G:$I,3,0),"")</f>
        <v/>
      </c>
      <c r="G29" s="219">
        <f t="shared" si="25"/>
        <v>0</v>
      </c>
      <c r="H29" s="220"/>
      <c r="I29" s="209" t="str">
        <f t="shared" si="8"/>
        <v/>
      </c>
      <c r="J29" s="215" t="str">
        <f t="shared" si="9"/>
        <v/>
      </c>
      <c r="K29" s="219">
        <f t="shared" si="1"/>
        <v>0</v>
      </c>
      <c r="L29" s="220"/>
      <c r="M29" s="209" t="str">
        <f t="shared" si="10"/>
        <v/>
      </c>
      <c r="N29" s="215" t="str">
        <f t="shared" si="11"/>
        <v/>
      </c>
      <c r="O29" s="219">
        <f t="shared" si="2"/>
        <v>0</v>
      </c>
      <c r="P29" s="220"/>
      <c r="Q29" s="209" t="str">
        <f t="shared" si="12"/>
        <v/>
      </c>
      <c r="R29" s="215" t="str">
        <f t="shared" si="13"/>
        <v/>
      </c>
      <c r="S29" s="219">
        <f t="shared" si="3"/>
        <v>0</v>
      </c>
      <c r="T29" s="220"/>
      <c r="U29" s="209" t="str">
        <f t="shared" si="14"/>
        <v/>
      </c>
      <c r="V29" s="215" t="str">
        <f t="shared" si="15"/>
        <v/>
      </c>
      <c r="W29" s="219">
        <f t="shared" si="4"/>
        <v>0</v>
      </c>
      <c r="X29" s="220"/>
      <c r="Y29" s="209" t="str">
        <f t="shared" si="16"/>
        <v/>
      </c>
      <c r="Z29" s="215" t="str">
        <f t="shared" si="17"/>
        <v/>
      </c>
      <c r="AA29" s="219">
        <f t="shared" si="5"/>
        <v>0</v>
      </c>
      <c r="AB29" s="220"/>
      <c r="AC29" s="209" t="str">
        <f t="shared" si="18"/>
        <v/>
      </c>
      <c r="AD29" s="215" t="str">
        <f t="shared" si="19"/>
        <v/>
      </c>
      <c r="AE29" s="219">
        <f t="shared" si="6"/>
        <v>0</v>
      </c>
      <c r="AF29" s="220"/>
      <c r="AG29" s="209" t="str">
        <f t="shared" si="20"/>
        <v/>
      </c>
      <c r="AH29" s="215" t="str">
        <f t="shared" si="21"/>
        <v/>
      </c>
      <c r="AI29" s="219">
        <f t="shared" si="7"/>
        <v>0</v>
      </c>
      <c r="AJ29" s="220"/>
      <c r="AK29" s="209" t="str">
        <f t="shared" si="22"/>
        <v/>
      </c>
      <c r="AL29" s="215" t="str">
        <f t="shared" si="23"/>
        <v/>
      </c>
    </row>
    <row r="30" spans="1:38" x14ac:dyDescent="0.25">
      <c r="A30" s="217" t="s">
        <v>268</v>
      </c>
      <c r="B30" s="217" t="s">
        <v>33</v>
      </c>
      <c r="C30" s="217"/>
      <c r="D30" s="218">
        <v>1</v>
      </c>
      <c r="E30" s="185" t="str">
        <f>IFERROR(VLOOKUP($C30,Master_Device_DB!$G:$I,2,0),"")</f>
        <v/>
      </c>
      <c r="F30" s="212" t="str">
        <f>IFERROR(VLOOKUP($C30,Master_Device_DB!$G:$I,3,0),"")</f>
        <v/>
      </c>
      <c r="G30" s="219">
        <f t="shared" si="25"/>
        <v>0</v>
      </c>
      <c r="H30" s="220"/>
      <c r="I30" s="209" t="str">
        <f t="shared" si="8"/>
        <v/>
      </c>
      <c r="J30" s="215" t="str">
        <f t="shared" si="9"/>
        <v/>
      </c>
      <c r="K30" s="219">
        <f t="shared" si="1"/>
        <v>0</v>
      </c>
      <c r="L30" s="220"/>
      <c r="M30" s="209" t="str">
        <f t="shared" si="10"/>
        <v/>
      </c>
      <c r="N30" s="215" t="str">
        <f t="shared" si="11"/>
        <v/>
      </c>
      <c r="O30" s="219">
        <f t="shared" si="2"/>
        <v>0</v>
      </c>
      <c r="P30" s="220"/>
      <c r="Q30" s="209" t="str">
        <f t="shared" si="12"/>
        <v/>
      </c>
      <c r="R30" s="215" t="str">
        <f t="shared" si="13"/>
        <v/>
      </c>
      <c r="S30" s="219">
        <f t="shared" si="3"/>
        <v>0</v>
      </c>
      <c r="T30" s="220"/>
      <c r="U30" s="209" t="str">
        <f t="shared" si="14"/>
        <v/>
      </c>
      <c r="V30" s="215" t="str">
        <f t="shared" si="15"/>
        <v/>
      </c>
      <c r="W30" s="219">
        <f t="shared" si="4"/>
        <v>0</v>
      </c>
      <c r="X30" s="220"/>
      <c r="Y30" s="209" t="str">
        <f t="shared" si="16"/>
        <v/>
      </c>
      <c r="Z30" s="215" t="str">
        <f t="shared" si="17"/>
        <v/>
      </c>
      <c r="AA30" s="219">
        <f t="shared" si="5"/>
        <v>0</v>
      </c>
      <c r="AB30" s="220"/>
      <c r="AC30" s="209" t="str">
        <f t="shared" si="18"/>
        <v/>
      </c>
      <c r="AD30" s="215" t="str">
        <f t="shared" si="19"/>
        <v/>
      </c>
      <c r="AE30" s="219">
        <f t="shared" si="6"/>
        <v>0</v>
      </c>
      <c r="AF30" s="220"/>
      <c r="AG30" s="209" t="str">
        <f t="shared" si="20"/>
        <v/>
      </c>
      <c r="AH30" s="215" t="str">
        <f t="shared" si="21"/>
        <v/>
      </c>
      <c r="AI30" s="219">
        <f t="shared" si="7"/>
        <v>0</v>
      </c>
      <c r="AJ30" s="220"/>
      <c r="AK30" s="209" t="str">
        <f t="shared" si="22"/>
        <v/>
      </c>
      <c r="AL30" s="215" t="str">
        <f t="shared" si="23"/>
        <v/>
      </c>
    </row>
    <row r="31" spans="1:38" x14ac:dyDescent="0.25">
      <c r="A31" s="217" t="s">
        <v>268</v>
      </c>
      <c r="B31" s="217" t="s">
        <v>33</v>
      </c>
      <c r="C31" s="217"/>
      <c r="D31" s="218">
        <v>1</v>
      </c>
      <c r="E31" s="185" t="str">
        <f>IFERROR(VLOOKUP($C31,Master_Device_DB!$G:$I,2,0),"")</f>
        <v/>
      </c>
      <c r="F31" s="212" t="str">
        <f>IFERROR(VLOOKUP($C31,Master_Device_DB!$G:$I,3,0),"")</f>
        <v/>
      </c>
      <c r="G31" s="219">
        <f t="shared" si="25"/>
        <v>0</v>
      </c>
      <c r="H31" s="220"/>
      <c r="I31" s="209" t="str">
        <f t="shared" si="8"/>
        <v/>
      </c>
      <c r="J31" s="215" t="str">
        <f t="shared" si="9"/>
        <v/>
      </c>
      <c r="K31" s="219">
        <f t="shared" si="1"/>
        <v>0</v>
      </c>
      <c r="L31" s="220"/>
      <c r="M31" s="209" t="str">
        <f t="shared" si="10"/>
        <v/>
      </c>
      <c r="N31" s="215" t="str">
        <f t="shared" si="11"/>
        <v/>
      </c>
      <c r="O31" s="219">
        <f t="shared" si="2"/>
        <v>0</v>
      </c>
      <c r="P31" s="220"/>
      <c r="Q31" s="209" t="str">
        <f t="shared" si="12"/>
        <v/>
      </c>
      <c r="R31" s="215" t="str">
        <f t="shared" si="13"/>
        <v/>
      </c>
      <c r="S31" s="219">
        <f t="shared" si="3"/>
        <v>0</v>
      </c>
      <c r="T31" s="220"/>
      <c r="U31" s="209" t="str">
        <f t="shared" si="14"/>
        <v/>
      </c>
      <c r="V31" s="215" t="str">
        <f t="shared" si="15"/>
        <v/>
      </c>
      <c r="W31" s="219">
        <f t="shared" si="4"/>
        <v>0</v>
      </c>
      <c r="X31" s="220"/>
      <c r="Y31" s="209" t="str">
        <f t="shared" si="16"/>
        <v/>
      </c>
      <c r="Z31" s="215" t="str">
        <f t="shared" si="17"/>
        <v/>
      </c>
      <c r="AA31" s="219">
        <f t="shared" si="5"/>
        <v>0</v>
      </c>
      <c r="AB31" s="220"/>
      <c r="AC31" s="209" t="str">
        <f t="shared" si="18"/>
        <v/>
      </c>
      <c r="AD31" s="215" t="str">
        <f t="shared" si="19"/>
        <v/>
      </c>
      <c r="AE31" s="219">
        <f t="shared" si="6"/>
        <v>0</v>
      </c>
      <c r="AF31" s="220"/>
      <c r="AG31" s="209" t="str">
        <f t="shared" si="20"/>
        <v/>
      </c>
      <c r="AH31" s="215" t="str">
        <f t="shared" si="21"/>
        <v/>
      </c>
      <c r="AI31" s="219">
        <f t="shared" si="7"/>
        <v>0</v>
      </c>
      <c r="AJ31" s="220"/>
      <c r="AK31" s="209" t="str">
        <f t="shared" si="22"/>
        <v/>
      </c>
      <c r="AL31" s="215" t="str">
        <f t="shared" si="23"/>
        <v/>
      </c>
    </row>
    <row r="32" spans="1:38" x14ac:dyDescent="0.25">
      <c r="A32" s="217" t="s">
        <v>268</v>
      </c>
      <c r="B32" s="217" t="s">
        <v>33</v>
      </c>
      <c r="C32" s="217" t="s">
        <v>310</v>
      </c>
      <c r="D32" s="218">
        <v>1</v>
      </c>
      <c r="E32" s="185">
        <f>IFERROR(VLOOKUP($C32,Master_Device_DB!$G:$I,2,0),"")</f>
        <v>0.3</v>
      </c>
      <c r="F32" s="212">
        <f>IFERROR(VLOOKUP($C32,Master_Device_DB!$G:$I,3,0),"")</f>
        <v>7</v>
      </c>
      <c r="G32" s="219">
        <f t="shared" si="25"/>
        <v>0</v>
      </c>
      <c r="H32" s="220"/>
      <c r="I32" s="209">
        <f t="shared" si="8"/>
        <v>0</v>
      </c>
      <c r="J32" s="215">
        <f t="shared" si="9"/>
        <v>0</v>
      </c>
      <c r="K32" s="219">
        <f t="shared" si="1"/>
        <v>0</v>
      </c>
      <c r="L32" s="220"/>
      <c r="M32" s="209">
        <f t="shared" si="10"/>
        <v>0</v>
      </c>
      <c r="N32" s="215">
        <f t="shared" si="11"/>
        <v>0</v>
      </c>
      <c r="O32" s="219">
        <f t="shared" si="2"/>
        <v>0</v>
      </c>
      <c r="P32" s="220"/>
      <c r="Q32" s="209">
        <f t="shared" si="12"/>
        <v>0</v>
      </c>
      <c r="R32" s="215">
        <f t="shared" si="13"/>
        <v>0</v>
      </c>
      <c r="S32" s="219">
        <f t="shared" si="3"/>
        <v>0</v>
      </c>
      <c r="T32" s="220"/>
      <c r="U32" s="209">
        <f t="shared" si="14"/>
        <v>0</v>
      </c>
      <c r="V32" s="215">
        <f t="shared" si="15"/>
        <v>0</v>
      </c>
      <c r="W32" s="219">
        <f t="shared" si="4"/>
        <v>0</v>
      </c>
      <c r="X32" s="220"/>
      <c r="Y32" s="209">
        <f t="shared" si="16"/>
        <v>0</v>
      </c>
      <c r="Z32" s="215">
        <f t="shared" si="17"/>
        <v>0</v>
      </c>
      <c r="AA32" s="219">
        <f t="shared" si="5"/>
        <v>0</v>
      </c>
      <c r="AB32" s="220"/>
      <c r="AC32" s="209">
        <f t="shared" si="18"/>
        <v>0</v>
      </c>
      <c r="AD32" s="215">
        <f t="shared" si="19"/>
        <v>0</v>
      </c>
      <c r="AE32" s="219">
        <f t="shared" si="6"/>
        <v>0</v>
      </c>
      <c r="AF32" s="220"/>
      <c r="AG32" s="209">
        <f t="shared" si="20"/>
        <v>0</v>
      </c>
      <c r="AH32" s="215">
        <f t="shared" si="21"/>
        <v>0</v>
      </c>
      <c r="AI32" s="219">
        <f t="shared" si="7"/>
        <v>0</v>
      </c>
      <c r="AJ32" s="220"/>
      <c r="AK32" s="209">
        <f t="shared" si="22"/>
        <v>0</v>
      </c>
      <c r="AL32" s="215">
        <f t="shared" si="23"/>
        <v>0</v>
      </c>
    </row>
    <row r="33" spans="1:38" x14ac:dyDescent="0.25">
      <c r="A33" s="217" t="s">
        <v>268</v>
      </c>
      <c r="B33" s="217" t="s">
        <v>33</v>
      </c>
      <c r="C33" s="217"/>
      <c r="D33" s="218">
        <v>1</v>
      </c>
      <c r="E33" s="185" t="str">
        <f>IFERROR(VLOOKUP($C33,Master_Device_DB!$G:$I,2,0),"")</f>
        <v/>
      </c>
      <c r="F33" s="212" t="str">
        <f>IFERROR(VLOOKUP($C33,Master_Device_DB!$G:$I,3,0),"")</f>
        <v/>
      </c>
      <c r="G33" s="219">
        <f t="shared" si="25"/>
        <v>0</v>
      </c>
      <c r="H33" s="220"/>
      <c r="I33" s="209" t="str">
        <f t="shared" si="8"/>
        <v/>
      </c>
      <c r="J33" s="215" t="str">
        <f t="shared" si="9"/>
        <v/>
      </c>
      <c r="K33" s="219">
        <f t="shared" si="1"/>
        <v>0</v>
      </c>
      <c r="L33" s="220"/>
      <c r="M33" s="209" t="str">
        <f t="shared" si="10"/>
        <v/>
      </c>
      <c r="N33" s="215" t="str">
        <f t="shared" si="11"/>
        <v/>
      </c>
      <c r="O33" s="219">
        <f t="shared" si="2"/>
        <v>0</v>
      </c>
      <c r="P33" s="220"/>
      <c r="Q33" s="209" t="str">
        <f t="shared" si="12"/>
        <v/>
      </c>
      <c r="R33" s="215" t="str">
        <f t="shared" si="13"/>
        <v/>
      </c>
      <c r="S33" s="219">
        <f t="shared" si="3"/>
        <v>0</v>
      </c>
      <c r="T33" s="220"/>
      <c r="U33" s="209" t="str">
        <f t="shared" si="14"/>
        <v/>
      </c>
      <c r="V33" s="215" t="str">
        <f t="shared" si="15"/>
        <v/>
      </c>
      <c r="W33" s="219">
        <f t="shared" si="4"/>
        <v>0</v>
      </c>
      <c r="X33" s="220"/>
      <c r="Y33" s="209" t="str">
        <f t="shared" si="16"/>
        <v/>
      </c>
      <c r="Z33" s="215" t="str">
        <f t="shared" si="17"/>
        <v/>
      </c>
      <c r="AA33" s="219">
        <f t="shared" si="5"/>
        <v>0</v>
      </c>
      <c r="AB33" s="220"/>
      <c r="AC33" s="209" t="str">
        <f t="shared" si="18"/>
        <v/>
      </c>
      <c r="AD33" s="215" t="str">
        <f t="shared" si="19"/>
        <v/>
      </c>
      <c r="AE33" s="219">
        <f t="shared" si="6"/>
        <v>0</v>
      </c>
      <c r="AF33" s="220"/>
      <c r="AG33" s="209" t="str">
        <f t="shared" si="20"/>
        <v/>
      </c>
      <c r="AH33" s="215" t="str">
        <f t="shared" si="21"/>
        <v/>
      </c>
      <c r="AI33" s="219">
        <f t="shared" si="7"/>
        <v>0</v>
      </c>
      <c r="AJ33" s="220"/>
      <c r="AK33" s="209" t="str">
        <f t="shared" si="22"/>
        <v/>
      </c>
      <c r="AL33" s="215" t="str">
        <f t="shared" si="23"/>
        <v/>
      </c>
    </row>
    <row r="34" spans="1:38" x14ac:dyDescent="0.25">
      <c r="A34" s="217" t="s">
        <v>268</v>
      </c>
      <c r="B34" s="217" t="s">
        <v>25</v>
      </c>
      <c r="C34" s="222"/>
      <c r="D34" s="218">
        <v>1</v>
      </c>
      <c r="E34" s="185" t="str">
        <f>IFERROR(VLOOKUP($C34,Master_Device_DB!$G:$I,2,0),"")</f>
        <v/>
      </c>
      <c r="F34" s="212" t="str">
        <f>IFERROR(VLOOKUP($C34,Master_Device_DB!$G:$I,3,0),"")</f>
        <v/>
      </c>
      <c r="G34" s="219">
        <f t="shared" si="25"/>
        <v>0</v>
      </c>
      <c r="H34" s="220"/>
      <c r="I34" s="209" t="str">
        <f t="shared" si="8"/>
        <v/>
      </c>
      <c r="J34" s="215" t="str">
        <f t="shared" si="9"/>
        <v/>
      </c>
      <c r="K34" s="219">
        <f t="shared" si="1"/>
        <v>0</v>
      </c>
      <c r="L34" s="220"/>
      <c r="M34" s="209" t="str">
        <f t="shared" si="10"/>
        <v/>
      </c>
      <c r="N34" s="215" t="str">
        <f t="shared" si="11"/>
        <v/>
      </c>
      <c r="O34" s="219">
        <f t="shared" si="2"/>
        <v>0</v>
      </c>
      <c r="P34" s="220"/>
      <c r="Q34" s="209" t="str">
        <f t="shared" si="12"/>
        <v/>
      </c>
      <c r="R34" s="215" t="str">
        <f t="shared" si="13"/>
        <v/>
      </c>
      <c r="S34" s="219">
        <f t="shared" si="3"/>
        <v>0</v>
      </c>
      <c r="T34" s="220"/>
      <c r="U34" s="209" t="str">
        <f t="shared" si="14"/>
        <v/>
      </c>
      <c r="V34" s="215" t="str">
        <f t="shared" si="15"/>
        <v/>
      </c>
      <c r="W34" s="219">
        <f t="shared" si="4"/>
        <v>0</v>
      </c>
      <c r="X34" s="220"/>
      <c r="Y34" s="209" t="str">
        <f t="shared" si="16"/>
        <v/>
      </c>
      <c r="Z34" s="215" t="str">
        <f t="shared" si="17"/>
        <v/>
      </c>
      <c r="AA34" s="219">
        <f t="shared" si="5"/>
        <v>0</v>
      </c>
      <c r="AB34" s="220"/>
      <c r="AC34" s="209" t="str">
        <f t="shared" si="18"/>
        <v/>
      </c>
      <c r="AD34" s="215" t="str">
        <f t="shared" si="19"/>
        <v/>
      </c>
      <c r="AE34" s="219">
        <f t="shared" si="6"/>
        <v>0</v>
      </c>
      <c r="AF34" s="220"/>
      <c r="AG34" s="209" t="str">
        <f t="shared" si="20"/>
        <v/>
      </c>
      <c r="AH34" s="215" t="str">
        <f t="shared" si="21"/>
        <v/>
      </c>
      <c r="AI34" s="219">
        <f t="shared" si="7"/>
        <v>0</v>
      </c>
      <c r="AJ34" s="220"/>
      <c r="AK34" s="209" t="str">
        <f t="shared" si="22"/>
        <v/>
      </c>
      <c r="AL34" s="215" t="str">
        <f t="shared" si="23"/>
        <v/>
      </c>
    </row>
    <row r="35" spans="1:38" x14ac:dyDescent="0.25">
      <c r="A35" s="217" t="s">
        <v>268</v>
      </c>
      <c r="B35" s="217" t="s">
        <v>25</v>
      </c>
      <c r="C35" s="217"/>
      <c r="D35" s="218">
        <v>1</v>
      </c>
      <c r="E35" s="185" t="str">
        <f>IFERROR(VLOOKUP($C35,Master_Device_DB!$G:$I,2,0),"")</f>
        <v/>
      </c>
      <c r="F35" s="212" t="str">
        <f>IFERROR(VLOOKUP($C35,Master_Device_DB!$G:$I,3,0),"")</f>
        <v/>
      </c>
      <c r="G35" s="219">
        <f t="shared" si="25"/>
        <v>0</v>
      </c>
      <c r="H35" s="220"/>
      <c r="I35" s="209" t="str">
        <f t="shared" si="8"/>
        <v/>
      </c>
      <c r="J35" s="215" t="str">
        <f t="shared" si="9"/>
        <v/>
      </c>
      <c r="K35" s="219">
        <f t="shared" si="1"/>
        <v>0</v>
      </c>
      <c r="L35" s="220"/>
      <c r="M35" s="209" t="str">
        <f t="shared" si="10"/>
        <v/>
      </c>
      <c r="N35" s="215" t="str">
        <f t="shared" si="11"/>
        <v/>
      </c>
      <c r="O35" s="219">
        <f t="shared" si="2"/>
        <v>0</v>
      </c>
      <c r="P35" s="220"/>
      <c r="Q35" s="209" t="str">
        <f t="shared" si="12"/>
        <v/>
      </c>
      <c r="R35" s="215" t="str">
        <f t="shared" si="13"/>
        <v/>
      </c>
      <c r="S35" s="219">
        <f t="shared" si="3"/>
        <v>0</v>
      </c>
      <c r="T35" s="220"/>
      <c r="U35" s="209" t="str">
        <f t="shared" si="14"/>
        <v/>
      </c>
      <c r="V35" s="215" t="str">
        <f t="shared" si="15"/>
        <v/>
      </c>
      <c r="W35" s="219">
        <f t="shared" si="4"/>
        <v>0</v>
      </c>
      <c r="X35" s="220"/>
      <c r="Y35" s="209" t="str">
        <f t="shared" si="16"/>
        <v/>
      </c>
      <c r="Z35" s="215" t="str">
        <f t="shared" si="17"/>
        <v/>
      </c>
      <c r="AA35" s="219">
        <f t="shared" si="5"/>
        <v>0</v>
      </c>
      <c r="AB35" s="220"/>
      <c r="AC35" s="209" t="str">
        <f t="shared" si="18"/>
        <v/>
      </c>
      <c r="AD35" s="215" t="str">
        <f t="shared" si="19"/>
        <v/>
      </c>
      <c r="AE35" s="219">
        <f t="shared" si="6"/>
        <v>0</v>
      </c>
      <c r="AF35" s="220"/>
      <c r="AG35" s="209" t="str">
        <f t="shared" si="20"/>
        <v/>
      </c>
      <c r="AH35" s="215" t="str">
        <f t="shared" si="21"/>
        <v/>
      </c>
      <c r="AI35" s="219">
        <f t="shared" si="7"/>
        <v>0</v>
      </c>
      <c r="AJ35" s="220"/>
      <c r="AK35" s="209" t="str">
        <f t="shared" si="22"/>
        <v/>
      </c>
      <c r="AL35" s="215" t="str">
        <f t="shared" si="23"/>
        <v/>
      </c>
    </row>
    <row r="36" spans="1:38" x14ac:dyDescent="0.25">
      <c r="A36" s="217" t="s">
        <v>268</v>
      </c>
      <c r="B36" s="217" t="s">
        <v>38</v>
      </c>
      <c r="C36" s="217"/>
      <c r="D36" s="218">
        <v>1</v>
      </c>
      <c r="E36" s="185" t="str">
        <f>IFERROR(VLOOKUP($C36,Master_Device_DB!$G:$I,2,0),"")</f>
        <v/>
      </c>
      <c r="F36" s="212" t="str">
        <f>IFERROR(VLOOKUP($C36,Master_Device_DB!$G:$I,3,0),"")</f>
        <v/>
      </c>
      <c r="G36" s="219">
        <f t="shared" si="25"/>
        <v>0</v>
      </c>
      <c r="H36" s="220"/>
      <c r="I36" s="209" t="str">
        <f t="shared" si="8"/>
        <v/>
      </c>
      <c r="J36" s="215" t="str">
        <f t="shared" si="9"/>
        <v/>
      </c>
      <c r="K36" s="219">
        <f t="shared" si="1"/>
        <v>0</v>
      </c>
      <c r="L36" s="220"/>
      <c r="M36" s="209" t="str">
        <f t="shared" si="10"/>
        <v/>
      </c>
      <c r="N36" s="215" t="str">
        <f t="shared" si="11"/>
        <v/>
      </c>
      <c r="O36" s="219">
        <f t="shared" si="2"/>
        <v>0</v>
      </c>
      <c r="P36" s="220"/>
      <c r="Q36" s="209" t="str">
        <f t="shared" si="12"/>
        <v/>
      </c>
      <c r="R36" s="215" t="str">
        <f t="shared" si="13"/>
        <v/>
      </c>
      <c r="S36" s="219">
        <f t="shared" si="3"/>
        <v>0</v>
      </c>
      <c r="T36" s="220"/>
      <c r="U36" s="209" t="str">
        <f t="shared" si="14"/>
        <v/>
      </c>
      <c r="V36" s="215" t="str">
        <f t="shared" si="15"/>
        <v/>
      </c>
      <c r="W36" s="219">
        <f t="shared" si="4"/>
        <v>0</v>
      </c>
      <c r="X36" s="220"/>
      <c r="Y36" s="209" t="str">
        <f t="shared" si="16"/>
        <v/>
      </c>
      <c r="Z36" s="215" t="str">
        <f t="shared" si="17"/>
        <v/>
      </c>
      <c r="AA36" s="219">
        <f t="shared" si="5"/>
        <v>0</v>
      </c>
      <c r="AB36" s="220"/>
      <c r="AC36" s="209" t="str">
        <f t="shared" si="18"/>
        <v/>
      </c>
      <c r="AD36" s="215" t="str">
        <f t="shared" si="19"/>
        <v/>
      </c>
      <c r="AE36" s="219">
        <f t="shared" si="6"/>
        <v>0</v>
      </c>
      <c r="AF36" s="220"/>
      <c r="AG36" s="209" t="str">
        <f t="shared" si="20"/>
        <v/>
      </c>
      <c r="AH36" s="215" t="str">
        <f t="shared" si="21"/>
        <v/>
      </c>
      <c r="AI36" s="219">
        <f t="shared" si="7"/>
        <v>0</v>
      </c>
      <c r="AJ36" s="220"/>
      <c r="AK36" s="209" t="str">
        <f t="shared" si="22"/>
        <v/>
      </c>
      <c r="AL36" s="215" t="str">
        <f t="shared" si="23"/>
        <v/>
      </c>
    </row>
    <row r="37" spans="1:38" x14ac:dyDescent="0.25">
      <c r="A37" s="217" t="s">
        <v>268</v>
      </c>
      <c r="B37" s="217" t="s">
        <v>39</v>
      </c>
      <c r="C37" s="217"/>
      <c r="D37" s="218">
        <v>1</v>
      </c>
      <c r="E37" s="185" t="str">
        <f>IFERROR(VLOOKUP($C37,Master_Device_DB!$G:$I,2,0),"")</f>
        <v/>
      </c>
      <c r="F37" s="212" t="str">
        <f>IFERROR(VLOOKUP($C37,Master_Device_DB!$G:$I,3,0),"")</f>
        <v/>
      </c>
      <c r="G37" s="219">
        <f t="shared" si="25"/>
        <v>0</v>
      </c>
      <c r="H37" s="220"/>
      <c r="I37" s="209" t="str">
        <f t="shared" si="8"/>
        <v/>
      </c>
      <c r="J37" s="215" t="str">
        <f t="shared" si="9"/>
        <v/>
      </c>
      <c r="K37" s="219">
        <f t="shared" si="1"/>
        <v>0</v>
      </c>
      <c r="L37" s="220"/>
      <c r="M37" s="209" t="str">
        <f t="shared" si="10"/>
        <v/>
      </c>
      <c r="N37" s="215" t="str">
        <f t="shared" si="11"/>
        <v/>
      </c>
      <c r="O37" s="219">
        <f t="shared" si="2"/>
        <v>0</v>
      </c>
      <c r="P37" s="220"/>
      <c r="Q37" s="209" t="str">
        <f t="shared" si="12"/>
        <v/>
      </c>
      <c r="R37" s="215" t="str">
        <f t="shared" si="13"/>
        <v/>
      </c>
      <c r="S37" s="219">
        <f t="shared" si="3"/>
        <v>0</v>
      </c>
      <c r="T37" s="220"/>
      <c r="U37" s="209" t="str">
        <f t="shared" si="14"/>
        <v/>
      </c>
      <c r="V37" s="215" t="str">
        <f t="shared" si="15"/>
        <v/>
      </c>
      <c r="W37" s="219">
        <f t="shared" si="4"/>
        <v>0</v>
      </c>
      <c r="X37" s="220"/>
      <c r="Y37" s="209" t="str">
        <f t="shared" si="16"/>
        <v/>
      </c>
      <c r="Z37" s="215" t="str">
        <f t="shared" si="17"/>
        <v/>
      </c>
      <c r="AA37" s="219">
        <f t="shared" si="5"/>
        <v>0</v>
      </c>
      <c r="AB37" s="220"/>
      <c r="AC37" s="209" t="str">
        <f t="shared" si="18"/>
        <v/>
      </c>
      <c r="AD37" s="215" t="str">
        <f t="shared" si="19"/>
        <v/>
      </c>
      <c r="AE37" s="219">
        <f t="shared" si="6"/>
        <v>0</v>
      </c>
      <c r="AF37" s="220"/>
      <c r="AG37" s="209" t="str">
        <f t="shared" si="20"/>
        <v/>
      </c>
      <c r="AH37" s="215" t="str">
        <f t="shared" si="21"/>
        <v/>
      </c>
      <c r="AI37" s="219">
        <f t="shared" si="7"/>
        <v>0</v>
      </c>
      <c r="AJ37" s="220"/>
      <c r="AK37" s="209" t="str">
        <f t="shared" si="22"/>
        <v/>
      </c>
      <c r="AL37" s="215" t="str">
        <f t="shared" si="23"/>
        <v/>
      </c>
    </row>
    <row r="38" spans="1:38" x14ac:dyDescent="0.25">
      <c r="A38" s="217" t="s">
        <v>268</v>
      </c>
      <c r="B38" s="217" t="s">
        <v>40</v>
      </c>
      <c r="C38" s="217"/>
      <c r="D38" s="218">
        <v>1</v>
      </c>
      <c r="E38" s="185" t="str">
        <f>IFERROR(VLOOKUP($C38,Master_Device_DB!$G:$I,2,0),"")</f>
        <v/>
      </c>
      <c r="F38" s="212" t="str">
        <f>IFERROR(VLOOKUP($C38,Master_Device_DB!$G:$I,3,0),"")</f>
        <v/>
      </c>
      <c r="G38" s="219">
        <f t="shared" si="25"/>
        <v>0</v>
      </c>
      <c r="H38" s="220"/>
      <c r="I38" s="209" t="str">
        <f t="shared" si="8"/>
        <v/>
      </c>
      <c r="J38" s="215" t="str">
        <f t="shared" si="9"/>
        <v/>
      </c>
      <c r="K38" s="219">
        <f t="shared" ref="K38:K69" si="26">$D38*L38</f>
        <v>0</v>
      </c>
      <c r="L38" s="220"/>
      <c r="M38" s="209" t="str">
        <f t="shared" si="10"/>
        <v/>
      </c>
      <c r="N38" s="215" t="str">
        <f t="shared" si="11"/>
        <v/>
      </c>
      <c r="O38" s="219">
        <f t="shared" ref="O38:O69" si="27">$D38*P38</f>
        <v>0</v>
      </c>
      <c r="P38" s="220"/>
      <c r="Q38" s="209" t="str">
        <f t="shared" si="12"/>
        <v/>
      </c>
      <c r="R38" s="215" t="str">
        <f t="shared" si="13"/>
        <v/>
      </c>
      <c r="S38" s="219">
        <f t="shared" ref="S38:S69" si="28">$D38*T38</f>
        <v>0</v>
      </c>
      <c r="T38" s="220"/>
      <c r="U38" s="209" t="str">
        <f t="shared" si="14"/>
        <v/>
      </c>
      <c r="V38" s="215" t="str">
        <f t="shared" si="15"/>
        <v/>
      </c>
      <c r="W38" s="219">
        <f t="shared" ref="W38:W69" si="29">$D38*X38</f>
        <v>0</v>
      </c>
      <c r="X38" s="220"/>
      <c r="Y38" s="209" t="str">
        <f t="shared" si="16"/>
        <v/>
      </c>
      <c r="Z38" s="215" t="str">
        <f t="shared" si="17"/>
        <v/>
      </c>
      <c r="AA38" s="219">
        <f t="shared" ref="AA38:AA69" si="30">$D38*AB38</f>
        <v>0</v>
      </c>
      <c r="AB38" s="220"/>
      <c r="AC38" s="209" t="str">
        <f t="shared" si="18"/>
        <v/>
      </c>
      <c r="AD38" s="215" t="str">
        <f t="shared" si="19"/>
        <v/>
      </c>
      <c r="AE38" s="219">
        <f t="shared" ref="AE38:AE69" si="31">$D38*AF38</f>
        <v>0</v>
      </c>
      <c r="AF38" s="220"/>
      <c r="AG38" s="209" t="str">
        <f t="shared" si="20"/>
        <v/>
      </c>
      <c r="AH38" s="215" t="str">
        <f t="shared" si="21"/>
        <v/>
      </c>
      <c r="AI38" s="219">
        <f t="shared" ref="AI38:AI69" si="32">$D38*AJ38</f>
        <v>0</v>
      </c>
      <c r="AJ38" s="220"/>
      <c r="AK38" s="209" t="str">
        <f t="shared" si="22"/>
        <v/>
      </c>
      <c r="AL38" s="215" t="str">
        <f t="shared" si="23"/>
        <v/>
      </c>
    </row>
    <row r="39" spans="1:38" x14ac:dyDescent="0.25">
      <c r="A39" s="217" t="s">
        <v>268</v>
      </c>
      <c r="B39" s="217" t="s">
        <v>40</v>
      </c>
      <c r="C39" s="217"/>
      <c r="D39" s="218">
        <v>1</v>
      </c>
      <c r="E39" s="185" t="str">
        <f>IFERROR(VLOOKUP($C39,Master_Device_DB!$G:$I,2,0),"")</f>
        <v/>
      </c>
      <c r="F39" s="212" t="str">
        <f>IFERROR(VLOOKUP($C39,Master_Device_DB!$G:$I,3,0),"")</f>
        <v/>
      </c>
      <c r="G39" s="219">
        <f t="shared" si="25"/>
        <v>0</v>
      </c>
      <c r="H39" s="220"/>
      <c r="I39" s="209" t="str">
        <f t="shared" si="8"/>
        <v/>
      </c>
      <c r="J39" s="215" t="str">
        <f t="shared" si="9"/>
        <v/>
      </c>
      <c r="K39" s="219">
        <f t="shared" si="26"/>
        <v>0</v>
      </c>
      <c r="L39" s="220"/>
      <c r="M39" s="209" t="str">
        <f t="shared" si="10"/>
        <v/>
      </c>
      <c r="N39" s="215" t="str">
        <f t="shared" si="11"/>
        <v/>
      </c>
      <c r="O39" s="219">
        <f t="shared" si="27"/>
        <v>0</v>
      </c>
      <c r="P39" s="220"/>
      <c r="Q39" s="209" t="str">
        <f t="shared" si="12"/>
        <v/>
      </c>
      <c r="R39" s="215" t="str">
        <f t="shared" si="13"/>
        <v/>
      </c>
      <c r="S39" s="219">
        <f t="shared" si="28"/>
        <v>0</v>
      </c>
      <c r="T39" s="220"/>
      <c r="U39" s="209" t="str">
        <f t="shared" si="14"/>
        <v/>
      </c>
      <c r="V39" s="215" t="str">
        <f t="shared" si="15"/>
        <v/>
      </c>
      <c r="W39" s="219">
        <f t="shared" si="29"/>
        <v>0</v>
      </c>
      <c r="X39" s="220"/>
      <c r="Y39" s="209" t="str">
        <f t="shared" si="16"/>
        <v/>
      </c>
      <c r="Z39" s="215" t="str">
        <f t="shared" si="17"/>
        <v/>
      </c>
      <c r="AA39" s="219">
        <f t="shared" si="30"/>
        <v>0</v>
      </c>
      <c r="AB39" s="220"/>
      <c r="AC39" s="209" t="str">
        <f t="shared" si="18"/>
        <v/>
      </c>
      <c r="AD39" s="215" t="str">
        <f t="shared" si="19"/>
        <v/>
      </c>
      <c r="AE39" s="219">
        <f t="shared" si="31"/>
        <v>0</v>
      </c>
      <c r="AF39" s="220"/>
      <c r="AG39" s="209" t="str">
        <f t="shared" si="20"/>
        <v/>
      </c>
      <c r="AH39" s="215" t="str">
        <f t="shared" si="21"/>
        <v/>
      </c>
      <c r="AI39" s="219">
        <f t="shared" si="32"/>
        <v>0</v>
      </c>
      <c r="AJ39" s="220"/>
      <c r="AK39" s="209" t="str">
        <f t="shared" si="22"/>
        <v/>
      </c>
      <c r="AL39" s="215" t="str">
        <f t="shared" si="23"/>
        <v/>
      </c>
    </row>
    <row r="40" spans="1:38" x14ac:dyDescent="0.25">
      <c r="A40" s="217" t="s">
        <v>268</v>
      </c>
      <c r="B40" s="217" t="s">
        <v>40</v>
      </c>
      <c r="C40" s="217"/>
      <c r="D40" s="218">
        <v>1</v>
      </c>
      <c r="E40" s="185" t="str">
        <f>IFERROR(VLOOKUP($C40,Master_Device_DB!$G:$I,2,0),"")</f>
        <v/>
      </c>
      <c r="F40" s="212" t="str">
        <f>IFERROR(VLOOKUP($C40,Master_Device_DB!$G:$I,3,0),"")</f>
        <v/>
      </c>
      <c r="G40" s="219">
        <f t="shared" si="25"/>
        <v>0</v>
      </c>
      <c r="H40" s="220"/>
      <c r="I40" s="209" t="str">
        <f t="shared" si="8"/>
        <v/>
      </c>
      <c r="J40" s="215" t="str">
        <f t="shared" si="9"/>
        <v/>
      </c>
      <c r="K40" s="219">
        <f t="shared" si="26"/>
        <v>0</v>
      </c>
      <c r="L40" s="220"/>
      <c r="M40" s="209" t="str">
        <f t="shared" si="10"/>
        <v/>
      </c>
      <c r="N40" s="215" t="str">
        <f t="shared" si="11"/>
        <v/>
      </c>
      <c r="O40" s="219">
        <f t="shared" si="27"/>
        <v>0</v>
      </c>
      <c r="P40" s="220"/>
      <c r="Q40" s="209" t="str">
        <f t="shared" si="12"/>
        <v/>
      </c>
      <c r="R40" s="215" t="str">
        <f t="shared" si="13"/>
        <v/>
      </c>
      <c r="S40" s="219">
        <f t="shared" si="28"/>
        <v>0</v>
      </c>
      <c r="T40" s="220"/>
      <c r="U40" s="209" t="str">
        <f t="shared" si="14"/>
        <v/>
      </c>
      <c r="V40" s="215" t="str">
        <f t="shared" si="15"/>
        <v/>
      </c>
      <c r="W40" s="219">
        <f t="shared" si="29"/>
        <v>0</v>
      </c>
      <c r="X40" s="220"/>
      <c r="Y40" s="209" t="str">
        <f t="shared" si="16"/>
        <v/>
      </c>
      <c r="Z40" s="215" t="str">
        <f t="shared" si="17"/>
        <v/>
      </c>
      <c r="AA40" s="219">
        <f t="shared" si="30"/>
        <v>0</v>
      </c>
      <c r="AB40" s="220"/>
      <c r="AC40" s="209" t="str">
        <f t="shared" si="18"/>
        <v/>
      </c>
      <c r="AD40" s="215" t="str">
        <f t="shared" si="19"/>
        <v/>
      </c>
      <c r="AE40" s="219">
        <f t="shared" si="31"/>
        <v>0</v>
      </c>
      <c r="AF40" s="220"/>
      <c r="AG40" s="209" t="str">
        <f t="shared" si="20"/>
        <v/>
      </c>
      <c r="AH40" s="215" t="str">
        <f t="shared" si="21"/>
        <v/>
      </c>
      <c r="AI40" s="219">
        <f t="shared" si="32"/>
        <v>0</v>
      </c>
      <c r="AJ40" s="220"/>
      <c r="AK40" s="209" t="str">
        <f t="shared" si="22"/>
        <v/>
      </c>
      <c r="AL40" s="215" t="str">
        <f t="shared" si="23"/>
        <v/>
      </c>
    </row>
    <row r="41" spans="1:38" x14ac:dyDescent="0.25">
      <c r="A41" s="217" t="s">
        <v>268</v>
      </c>
      <c r="B41" s="217" t="s">
        <v>41</v>
      </c>
      <c r="C41" s="217"/>
      <c r="D41" s="218">
        <v>1</v>
      </c>
      <c r="E41" s="185" t="str">
        <f>IFERROR(VLOOKUP($C41,Master_Device_DB!$G:$I,2,0),"")</f>
        <v/>
      </c>
      <c r="F41" s="212" t="str">
        <f>IFERROR(VLOOKUP($C41,Master_Device_DB!$G:$I,3,0),"")</f>
        <v/>
      </c>
      <c r="G41" s="219">
        <f t="shared" si="25"/>
        <v>0</v>
      </c>
      <c r="H41" s="220"/>
      <c r="I41" s="209" t="str">
        <f t="shared" si="8"/>
        <v/>
      </c>
      <c r="J41" s="215" t="str">
        <f t="shared" si="9"/>
        <v/>
      </c>
      <c r="K41" s="219">
        <f t="shared" si="26"/>
        <v>0</v>
      </c>
      <c r="L41" s="220"/>
      <c r="M41" s="209" t="str">
        <f t="shared" si="10"/>
        <v/>
      </c>
      <c r="N41" s="215" t="str">
        <f t="shared" si="11"/>
        <v/>
      </c>
      <c r="O41" s="219">
        <f t="shared" si="27"/>
        <v>0</v>
      </c>
      <c r="P41" s="220"/>
      <c r="Q41" s="209" t="str">
        <f t="shared" si="12"/>
        <v/>
      </c>
      <c r="R41" s="215" t="str">
        <f t="shared" si="13"/>
        <v/>
      </c>
      <c r="S41" s="219">
        <f t="shared" si="28"/>
        <v>0</v>
      </c>
      <c r="T41" s="220"/>
      <c r="U41" s="209" t="str">
        <f t="shared" si="14"/>
        <v/>
      </c>
      <c r="V41" s="215" t="str">
        <f t="shared" si="15"/>
        <v/>
      </c>
      <c r="W41" s="219">
        <f t="shared" si="29"/>
        <v>0</v>
      </c>
      <c r="X41" s="220"/>
      <c r="Y41" s="209" t="str">
        <f t="shared" si="16"/>
        <v/>
      </c>
      <c r="Z41" s="215" t="str">
        <f t="shared" si="17"/>
        <v/>
      </c>
      <c r="AA41" s="219">
        <f t="shared" si="30"/>
        <v>0</v>
      </c>
      <c r="AB41" s="220"/>
      <c r="AC41" s="209" t="str">
        <f t="shared" si="18"/>
        <v/>
      </c>
      <c r="AD41" s="215" t="str">
        <f t="shared" si="19"/>
        <v/>
      </c>
      <c r="AE41" s="219">
        <f t="shared" si="31"/>
        <v>0</v>
      </c>
      <c r="AF41" s="220"/>
      <c r="AG41" s="209" t="str">
        <f t="shared" si="20"/>
        <v/>
      </c>
      <c r="AH41" s="215" t="str">
        <f t="shared" si="21"/>
        <v/>
      </c>
      <c r="AI41" s="219">
        <f t="shared" si="32"/>
        <v>0</v>
      </c>
      <c r="AJ41" s="220"/>
      <c r="AK41" s="209" t="str">
        <f t="shared" si="22"/>
        <v/>
      </c>
      <c r="AL41" s="215" t="str">
        <f t="shared" si="23"/>
        <v/>
      </c>
    </row>
    <row r="42" spans="1:38" x14ac:dyDescent="0.25">
      <c r="A42" s="217" t="s">
        <v>268</v>
      </c>
      <c r="B42" s="217" t="s">
        <v>41</v>
      </c>
      <c r="C42" s="217"/>
      <c r="D42" s="218">
        <v>1</v>
      </c>
      <c r="E42" s="185" t="str">
        <f>IFERROR(VLOOKUP($C42,Master_Device_DB!$G:$I,2,0),"")</f>
        <v/>
      </c>
      <c r="F42" s="212" t="str">
        <f>IFERROR(VLOOKUP($C42,Master_Device_DB!$G:$I,3,0),"")</f>
        <v/>
      </c>
      <c r="G42" s="219">
        <f t="shared" si="25"/>
        <v>0</v>
      </c>
      <c r="H42" s="220"/>
      <c r="I42" s="209" t="str">
        <f t="shared" si="8"/>
        <v/>
      </c>
      <c r="J42" s="215" t="str">
        <f t="shared" si="9"/>
        <v/>
      </c>
      <c r="K42" s="219">
        <f t="shared" si="26"/>
        <v>0</v>
      </c>
      <c r="L42" s="220"/>
      <c r="M42" s="209" t="str">
        <f t="shared" si="10"/>
        <v/>
      </c>
      <c r="N42" s="215" t="str">
        <f t="shared" si="11"/>
        <v/>
      </c>
      <c r="O42" s="219">
        <f t="shared" si="27"/>
        <v>0</v>
      </c>
      <c r="P42" s="220"/>
      <c r="Q42" s="209" t="str">
        <f t="shared" si="12"/>
        <v/>
      </c>
      <c r="R42" s="215" t="str">
        <f t="shared" si="13"/>
        <v/>
      </c>
      <c r="S42" s="219">
        <f t="shared" si="28"/>
        <v>0</v>
      </c>
      <c r="T42" s="220"/>
      <c r="U42" s="209" t="str">
        <f t="shared" si="14"/>
        <v/>
      </c>
      <c r="V42" s="215" t="str">
        <f t="shared" si="15"/>
        <v/>
      </c>
      <c r="W42" s="219">
        <f t="shared" si="29"/>
        <v>0</v>
      </c>
      <c r="X42" s="220"/>
      <c r="Y42" s="209" t="str">
        <f t="shared" si="16"/>
        <v/>
      </c>
      <c r="Z42" s="215" t="str">
        <f t="shared" si="17"/>
        <v/>
      </c>
      <c r="AA42" s="219">
        <f t="shared" si="30"/>
        <v>0</v>
      </c>
      <c r="AB42" s="220"/>
      <c r="AC42" s="209" t="str">
        <f t="shared" si="18"/>
        <v/>
      </c>
      <c r="AD42" s="215" t="str">
        <f t="shared" si="19"/>
        <v/>
      </c>
      <c r="AE42" s="219">
        <f t="shared" si="31"/>
        <v>0</v>
      </c>
      <c r="AF42" s="220"/>
      <c r="AG42" s="209" t="str">
        <f t="shared" si="20"/>
        <v/>
      </c>
      <c r="AH42" s="215" t="str">
        <f t="shared" si="21"/>
        <v/>
      </c>
      <c r="AI42" s="219">
        <f t="shared" si="32"/>
        <v>0</v>
      </c>
      <c r="AJ42" s="220"/>
      <c r="AK42" s="209" t="str">
        <f t="shared" si="22"/>
        <v/>
      </c>
      <c r="AL42" s="215" t="str">
        <f t="shared" si="23"/>
        <v/>
      </c>
    </row>
    <row r="43" spans="1:38" x14ac:dyDescent="0.25">
      <c r="A43" s="217" t="s">
        <v>268</v>
      </c>
      <c r="B43" s="217" t="s">
        <v>39</v>
      </c>
      <c r="C43" s="217"/>
      <c r="D43" s="218">
        <v>1</v>
      </c>
      <c r="E43" s="185" t="str">
        <f>IFERROR(VLOOKUP($C43,Master_Device_DB!$G:$I,2,0),"")</f>
        <v/>
      </c>
      <c r="F43" s="212" t="str">
        <f>IFERROR(VLOOKUP($C43,Master_Device_DB!$G:$I,3,0),"")</f>
        <v/>
      </c>
      <c r="G43" s="219">
        <f t="shared" si="25"/>
        <v>0</v>
      </c>
      <c r="H43" s="220"/>
      <c r="I43" s="209" t="str">
        <f t="shared" si="8"/>
        <v/>
      </c>
      <c r="J43" s="215" t="str">
        <f t="shared" si="9"/>
        <v/>
      </c>
      <c r="K43" s="219">
        <f t="shared" si="26"/>
        <v>0</v>
      </c>
      <c r="L43" s="220"/>
      <c r="M43" s="209" t="str">
        <f t="shared" si="10"/>
        <v/>
      </c>
      <c r="N43" s="215" t="str">
        <f t="shared" si="11"/>
        <v/>
      </c>
      <c r="O43" s="219">
        <f t="shared" si="27"/>
        <v>0</v>
      </c>
      <c r="P43" s="220"/>
      <c r="Q43" s="209" t="str">
        <f t="shared" si="12"/>
        <v/>
      </c>
      <c r="R43" s="215" t="str">
        <f t="shared" si="13"/>
        <v/>
      </c>
      <c r="S43" s="219">
        <f t="shared" si="28"/>
        <v>0</v>
      </c>
      <c r="T43" s="220"/>
      <c r="U43" s="209" t="str">
        <f t="shared" si="14"/>
        <v/>
      </c>
      <c r="V43" s="215" t="str">
        <f t="shared" si="15"/>
        <v/>
      </c>
      <c r="W43" s="219">
        <f t="shared" si="29"/>
        <v>0</v>
      </c>
      <c r="X43" s="220"/>
      <c r="Y43" s="209" t="str">
        <f t="shared" si="16"/>
        <v/>
      </c>
      <c r="Z43" s="215" t="str">
        <f t="shared" si="17"/>
        <v/>
      </c>
      <c r="AA43" s="219">
        <f t="shared" si="30"/>
        <v>0</v>
      </c>
      <c r="AB43" s="220"/>
      <c r="AC43" s="209" t="str">
        <f t="shared" si="18"/>
        <v/>
      </c>
      <c r="AD43" s="215" t="str">
        <f t="shared" si="19"/>
        <v/>
      </c>
      <c r="AE43" s="219">
        <f t="shared" si="31"/>
        <v>0</v>
      </c>
      <c r="AF43" s="220"/>
      <c r="AG43" s="209" t="str">
        <f t="shared" si="20"/>
        <v/>
      </c>
      <c r="AH43" s="215" t="str">
        <f t="shared" si="21"/>
        <v/>
      </c>
      <c r="AI43" s="219">
        <f t="shared" si="32"/>
        <v>0</v>
      </c>
      <c r="AJ43" s="220"/>
      <c r="AK43" s="209" t="str">
        <f t="shared" si="22"/>
        <v/>
      </c>
      <c r="AL43" s="215" t="str">
        <f t="shared" si="23"/>
        <v/>
      </c>
    </row>
    <row r="44" spans="1:38" x14ac:dyDescent="0.25">
      <c r="A44" s="217" t="s">
        <v>268</v>
      </c>
      <c r="B44" s="217" t="s">
        <v>42</v>
      </c>
      <c r="C44" s="217"/>
      <c r="D44" s="218">
        <v>1</v>
      </c>
      <c r="E44" s="185" t="str">
        <f>IFERROR(VLOOKUP($C44,Master_Device_DB!$G:$I,2,0),"")</f>
        <v/>
      </c>
      <c r="F44" s="212" t="str">
        <f>IFERROR(VLOOKUP($C44,Master_Device_DB!$G:$I,3,0),"")</f>
        <v/>
      </c>
      <c r="G44" s="219">
        <f t="shared" si="25"/>
        <v>0</v>
      </c>
      <c r="H44" s="220"/>
      <c r="I44" s="209" t="str">
        <f t="shared" si="8"/>
        <v/>
      </c>
      <c r="J44" s="215" t="str">
        <f t="shared" si="9"/>
        <v/>
      </c>
      <c r="K44" s="219">
        <f t="shared" si="26"/>
        <v>0</v>
      </c>
      <c r="L44" s="220"/>
      <c r="M44" s="209" t="str">
        <f t="shared" si="10"/>
        <v/>
      </c>
      <c r="N44" s="215" t="str">
        <f t="shared" si="11"/>
        <v/>
      </c>
      <c r="O44" s="219">
        <f t="shared" si="27"/>
        <v>0</v>
      </c>
      <c r="P44" s="220"/>
      <c r="Q44" s="209" t="str">
        <f t="shared" si="12"/>
        <v/>
      </c>
      <c r="R44" s="215" t="str">
        <f t="shared" si="13"/>
        <v/>
      </c>
      <c r="S44" s="219">
        <f t="shared" si="28"/>
        <v>0</v>
      </c>
      <c r="T44" s="220"/>
      <c r="U44" s="209" t="str">
        <f t="shared" si="14"/>
        <v/>
      </c>
      <c r="V44" s="215" t="str">
        <f t="shared" si="15"/>
        <v/>
      </c>
      <c r="W44" s="219">
        <f t="shared" si="29"/>
        <v>0</v>
      </c>
      <c r="X44" s="220"/>
      <c r="Y44" s="209" t="str">
        <f t="shared" si="16"/>
        <v/>
      </c>
      <c r="Z44" s="215" t="str">
        <f t="shared" si="17"/>
        <v/>
      </c>
      <c r="AA44" s="219">
        <f t="shared" si="30"/>
        <v>0</v>
      </c>
      <c r="AB44" s="220"/>
      <c r="AC44" s="209" t="str">
        <f t="shared" si="18"/>
        <v/>
      </c>
      <c r="AD44" s="215" t="str">
        <f t="shared" si="19"/>
        <v/>
      </c>
      <c r="AE44" s="219">
        <f t="shared" si="31"/>
        <v>0</v>
      </c>
      <c r="AF44" s="220"/>
      <c r="AG44" s="209" t="str">
        <f t="shared" si="20"/>
        <v/>
      </c>
      <c r="AH44" s="215" t="str">
        <f t="shared" si="21"/>
        <v/>
      </c>
      <c r="AI44" s="219">
        <f t="shared" si="32"/>
        <v>0</v>
      </c>
      <c r="AJ44" s="220"/>
      <c r="AK44" s="209" t="str">
        <f t="shared" si="22"/>
        <v/>
      </c>
      <c r="AL44" s="215" t="str">
        <f t="shared" si="23"/>
        <v/>
      </c>
    </row>
    <row r="45" spans="1:38" x14ac:dyDescent="0.25">
      <c r="A45" s="217" t="s">
        <v>268</v>
      </c>
      <c r="B45" s="217" t="s">
        <v>40</v>
      </c>
      <c r="C45" s="222"/>
      <c r="D45" s="218">
        <v>1</v>
      </c>
      <c r="E45" s="185" t="str">
        <f>IFERROR(VLOOKUP($C45,Master_Device_DB!$G:$I,2,0),"")</f>
        <v/>
      </c>
      <c r="F45" s="212" t="str">
        <f>IFERROR(VLOOKUP($C45,Master_Device_DB!$G:$I,3,0),"")</f>
        <v/>
      </c>
      <c r="G45" s="219">
        <f t="shared" si="25"/>
        <v>0</v>
      </c>
      <c r="H45" s="220"/>
      <c r="I45" s="209" t="str">
        <f t="shared" si="8"/>
        <v/>
      </c>
      <c r="J45" s="215" t="str">
        <f t="shared" si="9"/>
        <v/>
      </c>
      <c r="K45" s="219">
        <f t="shared" si="26"/>
        <v>0</v>
      </c>
      <c r="L45" s="220"/>
      <c r="M45" s="209" t="str">
        <f t="shared" si="10"/>
        <v/>
      </c>
      <c r="N45" s="215" t="str">
        <f t="shared" si="11"/>
        <v/>
      </c>
      <c r="O45" s="219">
        <f t="shared" si="27"/>
        <v>0</v>
      </c>
      <c r="P45" s="220"/>
      <c r="Q45" s="209" t="str">
        <f t="shared" si="12"/>
        <v/>
      </c>
      <c r="R45" s="215" t="str">
        <f t="shared" si="13"/>
        <v/>
      </c>
      <c r="S45" s="219">
        <f t="shared" si="28"/>
        <v>0</v>
      </c>
      <c r="T45" s="220"/>
      <c r="U45" s="209" t="str">
        <f t="shared" si="14"/>
        <v/>
      </c>
      <c r="V45" s="215" t="str">
        <f t="shared" si="15"/>
        <v/>
      </c>
      <c r="W45" s="219">
        <f t="shared" si="29"/>
        <v>0</v>
      </c>
      <c r="X45" s="220"/>
      <c r="Y45" s="209" t="str">
        <f t="shared" si="16"/>
        <v/>
      </c>
      <c r="Z45" s="215" t="str">
        <f t="shared" si="17"/>
        <v/>
      </c>
      <c r="AA45" s="219">
        <f t="shared" si="30"/>
        <v>0</v>
      </c>
      <c r="AB45" s="220"/>
      <c r="AC45" s="209" t="str">
        <f t="shared" si="18"/>
        <v/>
      </c>
      <c r="AD45" s="215" t="str">
        <f t="shared" si="19"/>
        <v/>
      </c>
      <c r="AE45" s="219">
        <f t="shared" si="31"/>
        <v>0</v>
      </c>
      <c r="AF45" s="220"/>
      <c r="AG45" s="209" t="str">
        <f t="shared" si="20"/>
        <v/>
      </c>
      <c r="AH45" s="215" t="str">
        <f t="shared" si="21"/>
        <v/>
      </c>
      <c r="AI45" s="219">
        <f t="shared" si="32"/>
        <v>0</v>
      </c>
      <c r="AJ45" s="220"/>
      <c r="AK45" s="209" t="str">
        <f t="shared" si="22"/>
        <v/>
      </c>
      <c r="AL45" s="215" t="str">
        <f t="shared" si="23"/>
        <v/>
      </c>
    </row>
    <row r="46" spans="1:38" x14ac:dyDescent="0.25">
      <c r="A46" s="217" t="s">
        <v>268</v>
      </c>
      <c r="B46" s="217" t="s">
        <v>40</v>
      </c>
      <c r="C46" s="217"/>
      <c r="D46" s="218">
        <v>1</v>
      </c>
      <c r="E46" s="185" t="str">
        <f>IFERROR(VLOOKUP($C46,Master_Device_DB!$G:$I,2,0),"")</f>
        <v/>
      </c>
      <c r="F46" s="212" t="str">
        <f>IFERROR(VLOOKUP($C46,Master_Device_DB!$G:$I,3,0),"")</f>
        <v/>
      </c>
      <c r="G46" s="219">
        <f t="shared" si="25"/>
        <v>0</v>
      </c>
      <c r="H46" s="220"/>
      <c r="I46" s="209" t="str">
        <f t="shared" si="8"/>
        <v/>
      </c>
      <c r="J46" s="215" t="str">
        <f t="shared" si="9"/>
        <v/>
      </c>
      <c r="K46" s="219">
        <f t="shared" si="26"/>
        <v>0</v>
      </c>
      <c r="L46" s="220"/>
      <c r="M46" s="209" t="str">
        <f t="shared" si="10"/>
        <v/>
      </c>
      <c r="N46" s="215" t="str">
        <f t="shared" si="11"/>
        <v/>
      </c>
      <c r="O46" s="219">
        <f t="shared" si="27"/>
        <v>0</v>
      </c>
      <c r="P46" s="220"/>
      <c r="Q46" s="209" t="str">
        <f t="shared" si="12"/>
        <v/>
      </c>
      <c r="R46" s="215" t="str">
        <f t="shared" si="13"/>
        <v/>
      </c>
      <c r="S46" s="219">
        <f t="shared" si="28"/>
        <v>0</v>
      </c>
      <c r="T46" s="220"/>
      <c r="U46" s="209" t="str">
        <f t="shared" si="14"/>
        <v/>
      </c>
      <c r="V46" s="215" t="str">
        <f t="shared" si="15"/>
        <v/>
      </c>
      <c r="W46" s="219">
        <f t="shared" si="29"/>
        <v>0</v>
      </c>
      <c r="X46" s="220"/>
      <c r="Y46" s="209" t="str">
        <f t="shared" si="16"/>
        <v/>
      </c>
      <c r="Z46" s="215" t="str">
        <f t="shared" si="17"/>
        <v/>
      </c>
      <c r="AA46" s="219">
        <f t="shared" si="30"/>
        <v>0</v>
      </c>
      <c r="AB46" s="220"/>
      <c r="AC46" s="209" t="str">
        <f t="shared" si="18"/>
        <v/>
      </c>
      <c r="AD46" s="215" t="str">
        <f t="shared" si="19"/>
        <v/>
      </c>
      <c r="AE46" s="219">
        <f t="shared" si="31"/>
        <v>0</v>
      </c>
      <c r="AF46" s="220"/>
      <c r="AG46" s="209" t="str">
        <f t="shared" si="20"/>
        <v/>
      </c>
      <c r="AH46" s="215" t="str">
        <f t="shared" si="21"/>
        <v/>
      </c>
      <c r="AI46" s="219">
        <f t="shared" si="32"/>
        <v>0</v>
      </c>
      <c r="AJ46" s="220"/>
      <c r="AK46" s="209" t="str">
        <f t="shared" si="22"/>
        <v/>
      </c>
      <c r="AL46" s="215" t="str">
        <f t="shared" si="23"/>
        <v/>
      </c>
    </row>
    <row r="47" spans="1:38" x14ac:dyDescent="0.25">
      <c r="A47" s="217" t="s">
        <v>268</v>
      </c>
      <c r="B47" s="217" t="s">
        <v>40</v>
      </c>
      <c r="C47" s="217" t="s">
        <v>312</v>
      </c>
      <c r="D47" s="218">
        <v>1</v>
      </c>
      <c r="E47" s="185">
        <f>IFERROR(VLOOKUP($C47,Master_Device_DB!$G:$I,2,0),"")</f>
        <v>0.3</v>
      </c>
      <c r="F47" s="212">
        <f>IFERROR(VLOOKUP($C47,Master_Device_DB!$G:$I,3,0),"")</f>
        <v>6.5</v>
      </c>
      <c r="G47" s="219">
        <f t="shared" si="25"/>
        <v>0</v>
      </c>
      <c r="H47" s="220"/>
      <c r="I47" s="209">
        <f t="shared" si="8"/>
        <v>0</v>
      </c>
      <c r="J47" s="215">
        <f t="shared" si="9"/>
        <v>0</v>
      </c>
      <c r="K47" s="219">
        <f t="shared" si="26"/>
        <v>0</v>
      </c>
      <c r="L47" s="220"/>
      <c r="M47" s="209">
        <f t="shared" si="10"/>
        <v>0</v>
      </c>
      <c r="N47" s="215">
        <f t="shared" si="11"/>
        <v>0</v>
      </c>
      <c r="O47" s="219">
        <f t="shared" si="27"/>
        <v>0</v>
      </c>
      <c r="P47" s="220"/>
      <c r="Q47" s="209">
        <f t="shared" si="12"/>
        <v>0</v>
      </c>
      <c r="R47" s="215">
        <f t="shared" si="13"/>
        <v>0</v>
      </c>
      <c r="S47" s="219">
        <f t="shared" si="28"/>
        <v>0</v>
      </c>
      <c r="T47" s="220"/>
      <c r="U47" s="209">
        <f t="shared" si="14"/>
        <v>0</v>
      </c>
      <c r="V47" s="215">
        <f t="shared" si="15"/>
        <v>0</v>
      </c>
      <c r="W47" s="219">
        <f t="shared" si="29"/>
        <v>0</v>
      </c>
      <c r="X47" s="220"/>
      <c r="Y47" s="209">
        <f t="shared" si="16"/>
        <v>0</v>
      </c>
      <c r="Z47" s="215">
        <f t="shared" si="17"/>
        <v>0</v>
      </c>
      <c r="AA47" s="219">
        <f t="shared" si="30"/>
        <v>0</v>
      </c>
      <c r="AB47" s="220"/>
      <c r="AC47" s="209">
        <f t="shared" si="18"/>
        <v>0</v>
      </c>
      <c r="AD47" s="215">
        <f t="shared" si="19"/>
        <v>0</v>
      </c>
      <c r="AE47" s="219">
        <f t="shared" si="31"/>
        <v>0</v>
      </c>
      <c r="AF47" s="220"/>
      <c r="AG47" s="209">
        <f t="shared" si="20"/>
        <v>0</v>
      </c>
      <c r="AH47" s="215">
        <f t="shared" si="21"/>
        <v>0</v>
      </c>
      <c r="AI47" s="219">
        <f t="shared" si="32"/>
        <v>0</v>
      </c>
      <c r="AJ47" s="220"/>
      <c r="AK47" s="209">
        <f t="shared" si="22"/>
        <v>0</v>
      </c>
      <c r="AL47" s="215">
        <f t="shared" si="23"/>
        <v>0</v>
      </c>
    </row>
    <row r="48" spans="1:38" x14ac:dyDescent="0.25">
      <c r="A48" s="217" t="s">
        <v>268</v>
      </c>
      <c r="B48" s="217" t="s">
        <v>41</v>
      </c>
      <c r="C48" s="217"/>
      <c r="D48" s="218">
        <v>1</v>
      </c>
      <c r="E48" s="185" t="str">
        <f>IFERROR(VLOOKUP($C48,Master_Device_DB!$G:$I,2,0),"")</f>
        <v/>
      </c>
      <c r="F48" s="212" t="str">
        <f>IFERROR(VLOOKUP($C48,Master_Device_DB!$G:$I,3,0),"")</f>
        <v/>
      </c>
      <c r="G48" s="219">
        <f t="shared" si="25"/>
        <v>0</v>
      </c>
      <c r="H48" s="220"/>
      <c r="I48" s="209" t="str">
        <f t="shared" si="8"/>
        <v/>
      </c>
      <c r="J48" s="215" t="str">
        <f t="shared" si="9"/>
        <v/>
      </c>
      <c r="K48" s="219">
        <f t="shared" si="26"/>
        <v>0</v>
      </c>
      <c r="L48" s="220"/>
      <c r="M48" s="209" t="str">
        <f t="shared" si="10"/>
        <v/>
      </c>
      <c r="N48" s="215" t="str">
        <f t="shared" si="11"/>
        <v/>
      </c>
      <c r="O48" s="219">
        <f t="shared" si="27"/>
        <v>0</v>
      </c>
      <c r="P48" s="220"/>
      <c r="Q48" s="209" t="str">
        <f t="shared" si="12"/>
        <v/>
      </c>
      <c r="R48" s="215" t="str">
        <f t="shared" si="13"/>
        <v/>
      </c>
      <c r="S48" s="219">
        <f t="shared" si="28"/>
        <v>0</v>
      </c>
      <c r="T48" s="220"/>
      <c r="U48" s="209" t="str">
        <f t="shared" si="14"/>
        <v/>
      </c>
      <c r="V48" s="215" t="str">
        <f t="shared" si="15"/>
        <v/>
      </c>
      <c r="W48" s="219">
        <f t="shared" si="29"/>
        <v>0</v>
      </c>
      <c r="X48" s="220"/>
      <c r="Y48" s="209" t="str">
        <f t="shared" si="16"/>
        <v/>
      </c>
      <c r="Z48" s="215" t="str">
        <f t="shared" si="17"/>
        <v/>
      </c>
      <c r="AA48" s="219">
        <f t="shared" si="30"/>
        <v>0</v>
      </c>
      <c r="AB48" s="220"/>
      <c r="AC48" s="209" t="str">
        <f t="shared" si="18"/>
        <v/>
      </c>
      <c r="AD48" s="215" t="str">
        <f t="shared" si="19"/>
        <v/>
      </c>
      <c r="AE48" s="219">
        <f t="shared" si="31"/>
        <v>0</v>
      </c>
      <c r="AF48" s="220"/>
      <c r="AG48" s="209" t="str">
        <f t="shared" si="20"/>
        <v/>
      </c>
      <c r="AH48" s="215" t="str">
        <f t="shared" si="21"/>
        <v/>
      </c>
      <c r="AI48" s="219">
        <f t="shared" si="32"/>
        <v>0</v>
      </c>
      <c r="AJ48" s="220"/>
      <c r="AK48" s="209" t="str">
        <f t="shared" si="22"/>
        <v/>
      </c>
      <c r="AL48" s="215" t="str">
        <f t="shared" si="23"/>
        <v/>
      </c>
    </row>
    <row r="49" spans="1:38" x14ac:dyDescent="0.25">
      <c r="A49" s="217" t="s">
        <v>268</v>
      </c>
      <c r="B49" s="217" t="s">
        <v>41</v>
      </c>
      <c r="C49" s="217"/>
      <c r="D49" s="218">
        <v>1</v>
      </c>
      <c r="E49" s="185" t="str">
        <f>IFERROR(VLOOKUP($C49,Master_Device_DB!$G:$I,2,0),"")</f>
        <v/>
      </c>
      <c r="F49" s="212" t="str">
        <f>IFERROR(VLOOKUP($C49,Master_Device_DB!$G:$I,3,0),"")</f>
        <v/>
      </c>
      <c r="G49" s="219">
        <f t="shared" si="25"/>
        <v>0</v>
      </c>
      <c r="H49" s="220"/>
      <c r="I49" s="209" t="str">
        <f t="shared" si="8"/>
        <v/>
      </c>
      <c r="J49" s="215" t="str">
        <f t="shared" si="9"/>
        <v/>
      </c>
      <c r="K49" s="219">
        <f t="shared" si="26"/>
        <v>0</v>
      </c>
      <c r="L49" s="220"/>
      <c r="M49" s="209" t="str">
        <f t="shared" si="10"/>
        <v/>
      </c>
      <c r="N49" s="215" t="str">
        <f t="shared" si="11"/>
        <v/>
      </c>
      <c r="O49" s="219">
        <f t="shared" si="27"/>
        <v>0</v>
      </c>
      <c r="P49" s="220"/>
      <c r="Q49" s="209" t="str">
        <f t="shared" si="12"/>
        <v/>
      </c>
      <c r="R49" s="215" t="str">
        <f t="shared" si="13"/>
        <v/>
      </c>
      <c r="S49" s="219">
        <f t="shared" si="28"/>
        <v>0</v>
      </c>
      <c r="T49" s="220"/>
      <c r="U49" s="209" t="str">
        <f t="shared" si="14"/>
        <v/>
      </c>
      <c r="V49" s="215" t="str">
        <f t="shared" si="15"/>
        <v/>
      </c>
      <c r="W49" s="219">
        <f t="shared" si="29"/>
        <v>0</v>
      </c>
      <c r="X49" s="220"/>
      <c r="Y49" s="209" t="str">
        <f t="shared" si="16"/>
        <v/>
      </c>
      <c r="Z49" s="215" t="str">
        <f t="shared" si="17"/>
        <v/>
      </c>
      <c r="AA49" s="219">
        <f t="shared" si="30"/>
        <v>0</v>
      </c>
      <c r="AB49" s="220"/>
      <c r="AC49" s="209" t="str">
        <f t="shared" si="18"/>
        <v/>
      </c>
      <c r="AD49" s="215" t="str">
        <f t="shared" si="19"/>
        <v/>
      </c>
      <c r="AE49" s="219">
        <f t="shared" si="31"/>
        <v>0</v>
      </c>
      <c r="AF49" s="220"/>
      <c r="AG49" s="209" t="str">
        <f t="shared" si="20"/>
        <v/>
      </c>
      <c r="AH49" s="215" t="str">
        <f t="shared" si="21"/>
        <v/>
      </c>
      <c r="AI49" s="219">
        <f t="shared" si="32"/>
        <v>0</v>
      </c>
      <c r="AJ49" s="220"/>
      <c r="AK49" s="209" t="str">
        <f t="shared" si="22"/>
        <v/>
      </c>
      <c r="AL49" s="215" t="str">
        <f t="shared" si="23"/>
        <v/>
      </c>
    </row>
    <row r="50" spans="1:38" x14ac:dyDescent="0.25">
      <c r="A50" s="217" t="s">
        <v>268</v>
      </c>
      <c r="B50" s="217" t="s">
        <v>41</v>
      </c>
      <c r="C50" s="217" t="s">
        <v>314</v>
      </c>
      <c r="D50" s="218">
        <v>1</v>
      </c>
      <c r="E50" s="185">
        <f>IFERROR(VLOOKUP($C50,Master_Device_DB!$G:$I,2,0),"")</f>
        <v>0.3</v>
      </c>
      <c r="F50" s="212">
        <f>IFERROR(VLOOKUP($C50,Master_Device_DB!$G:$I,3,0),"")</f>
        <v>6.5</v>
      </c>
      <c r="G50" s="219">
        <f t="shared" si="25"/>
        <v>0</v>
      </c>
      <c r="H50" s="220"/>
      <c r="I50" s="209">
        <f t="shared" si="8"/>
        <v>0</v>
      </c>
      <c r="J50" s="215">
        <f t="shared" si="9"/>
        <v>0</v>
      </c>
      <c r="K50" s="219">
        <f t="shared" si="26"/>
        <v>0</v>
      </c>
      <c r="L50" s="220"/>
      <c r="M50" s="209">
        <f t="shared" si="10"/>
        <v>0</v>
      </c>
      <c r="N50" s="215">
        <f t="shared" si="11"/>
        <v>0</v>
      </c>
      <c r="O50" s="219">
        <f t="shared" si="27"/>
        <v>0</v>
      </c>
      <c r="P50" s="220"/>
      <c r="Q50" s="209">
        <f t="shared" si="12"/>
        <v>0</v>
      </c>
      <c r="R50" s="215">
        <f t="shared" si="13"/>
        <v>0</v>
      </c>
      <c r="S50" s="219">
        <f t="shared" si="28"/>
        <v>0</v>
      </c>
      <c r="T50" s="220"/>
      <c r="U50" s="209">
        <f t="shared" si="14"/>
        <v>0</v>
      </c>
      <c r="V50" s="215">
        <f t="shared" si="15"/>
        <v>0</v>
      </c>
      <c r="W50" s="219">
        <f t="shared" si="29"/>
        <v>0</v>
      </c>
      <c r="X50" s="220"/>
      <c r="Y50" s="209">
        <f t="shared" si="16"/>
        <v>0</v>
      </c>
      <c r="Z50" s="215">
        <f t="shared" si="17"/>
        <v>0</v>
      </c>
      <c r="AA50" s="219">
        <f t="shared" si="30"/>
        <v>0</v>
      </c>
      <c r="AB50" s="220"/>
      <c r="AC50" s="209">
        <f t="shared" si="18"/>
        <v>0</v>
      </c>
      <c r="AD50" s="215">
        <f t="shared" si="19"/>
        <v>0</v>
      </c>
      <c r="AE50" s="219">
        <f t="shared" si="31"/>
        <v>0</v>
      </c>
      <c r="AF50" s="220"/>
      <c r="AG50" s="209">
        <f t="shared" si="20"/>
        <v>0</v>
      </c>
      <c r="AH50" s="215">
        <f t="shared" si="21"/>
        <v>0</v>
      </c>
      <c r="AI50" s="219">
        <f t="shared" si="32"/>
        <v>0</v>
      </c>
      <c r="AJ50" s="220"/>
      <c r="AK50" s="209">
        <f t="shared" si="22"/>
        <v>0</v>
      </c>
      <c r="AL50" s="215">
        <f t="shared" si="23"/>
        <v>0</v>
      </c>
    </row>
    <row r="51" spans="1:38" x14ac:dyDescent="0.25">
      <c r="A51" s="217" t="s">
        <v>268</v>
      </c>
      <c r="B51" s="217" t="s">
        <v>39</v>
      </c>
      <c r="C51" s="217" t="s">
        <v>315</v>
      </c>
      <c r="D51" s="218">
        <v>1</v>
      </c>
      <c r="E51" s="185">
        <f>IFERROR(VLOOKUP($C51,Master_Device_DB!$G:$I,2,0),"")</f>
        <v>0.3</v>
      </c>
      <c r="F51" s="212">
        <f>IFERROR(VLOOKUP($C51,Master_Device_DB!$G:$I,3,0),"")</f>
        <v>6.5</v>
      </c>
      <c r="G51" s="219">
        <f t="shared" si="25"/>
        <v>0</v>
      </c>
      <c r="H51" s="220"/>
      <c r="I51" s="209">
        <f t="shared" si="8"/>
        <v>0</v>
      </c>
      <c r="J51" s="215">
        <f t="shared" si="9"/>
        <v>0</v>
      </c>
      <c r="K51" s="219">
        <f t="shared" si="26"/>
        <v>0</v>
      </c>
      <c r="L51" s="220"/>
      <c r="M51" s="209">
        <f t="shared" si="10"/>
        <v>0</v>
      </c>
      <c r="N51" s="215">
        <f t="shared" si="11"/>
        <v>0</v>
      </c>
      <c r="O51" s="219">
        <f t="shared" si="27"/>
        <v>0</v>
      </c>
      <c r="P51" s="220"/>
      <c r="Q51" s="209">
        <f t="shared" si="12"/>
        <v>0</v>
      </c>
      <c r="R51" s="215">
        <f t="shared" si="13"/>
        <v>0</v>
      </c>
      <c r="S51" s="219">
        <f t="shared" si="28"/>
        <v>0</v>
      </c>
      <c r="T51" s="220"/>
      <c r="U51" s="209">
        <f t="shared" si="14"/>
        <v>0</v>
      </c>
      <c r="V51" s="215">
        <f t="shared" si="15"/>
        <v>0</v>
      </c>
      <c r="W51" s="219">
        <f t="shared" si="29"/>
        <v>0</v>
      </c>
      <c r="X51" s="220"/>
      <c r="Y51" s="209">
        <f t="shared" si="16"/>
        <v>0</v>
      </c>
      <c r="Z51" s="215">
        <f t="shared" si="17"/>
        <v>0</v>
      </c>
      <c r="AA51" s="219">
        <f t="shared" si="30"/>
        <v>0</v>
      </c>
      <c r="AB51" s="220"/>
      <c r="AC51" s="209">
        <f t="shared" si="18"/>
        <v>0</v>
      </c>
      <c r="AD51" s="215">
        <f t="shared" si="19"/>
        <v>0</v>
      </c>
      <c r="AE51" s="219">
        <f t="shared" si="31"/>
        <v>0</v>
      </c>
      <c r="AF51" s="220"/>
      <c r="AG51" s="209">
        <f t="shared" si="20"/>
        <v>0</v>
      </c>
      <c r="AH51" s="215">
        <f t="shared" si="21"/>
        <v>0</v>
      </c>
      <c r="AI51" s="219">
        <f t="shared" si="32"/>
        <v>0</v>
      </c>
      <c r="AJ51" s="220"/>
      <c r="AK51" s="209">
        <f t="shared" si="22"/>
        <v>0</v>
      </c>
      <c r="AL51" s="215">
        <f t="shared" si="23"/>
        <v>0</v>
      </c>
    </row>
    <row r="52" spans="1:38" x14ac:dyDescent="0.25">
      <c r="A52" s="217" t="s">
        <v>268</v>
      </c>
      <c r="B52" s="217" t="s">
        <v>42</v>
      </c>
      <c r="C52" s="217"/>
      <c r="D52" s="218">
        <v>1</v>
      </c>
      <c r="E52" s="185" t="str">
        <f>IFERROR(VLOOKUP($C52,Master_Device_DB!$G:$I,2,0),"")</f>
        <v/>
      </c>
      <c r="F52" s="212" t="str">
        <f>IFERROR(VLOOKUP($C52,Master_Device_DB!$G:$I,3,0),"")</f>
        <v/>
      </c>
      <c r="G52" s="219">
        <f t="shared" si="25"/>
        <v>0</v>
      </c>
      <c r="H52" s="220"/>
      <c r="I52" s="209" t="str">
        <f t="shared" si="8"/>
        <v/>
      </c>
      <c r="J52" s="215" t="str">
        <f t="shared" si="9"/>
        <v/>
      </c>
      <c r="K52" s="219">
        <f t="shared" si="26"/>
        <v>0</v>
      </c>
      <c r="L52" s="220"/>
      <c r="M52" s="209" t="str">
        <f t="shared" si="10"/>
        <v/>
      </c>
      <c r="N52" s="215" t="str">
        <f t="shared" si="11"/>
        <v/>
      </c>
      <c r="O52" s="219">
        <f t="shared" si="27"/>
        <v>0</v>
      </c>
      <c r="P52" s="220"/>
      <c r="Q52" s="209" t="str">
        <f t="shared" si="12"/>
        <v/>
      </c>
      <c r="R52" s="215" t="str">
        <f t="shared" si="13"/>
        <v/>
      </c>
      <c r="S52" s="219">
        <f t="shared" si="28"/>
        <v>0</v>
      </c>
      <c r="T52" s="220"/>
      <c r="U52" s="209" t="str">
        <f t="shared" si="14"/>
        <v/>
      </c>
      <c r="V52" s="215" t="str">
        <f t="shared" si="15"/>
        <v/>
      </c>
      <c r="W52" s="219">
        <f t="shared" si="29"/>
        <v>0</v>
      </c>
      <c r="X52" s="220"/>
      <c r="Y52" s="209" t="str">
        <f t="shared" si="16"/>
        <v/>
      </c>
      <c r="Z52" s="215" t="str">
        <f t="shared" si="17"/>
        <v/>
      </c>
      <c r="AA52" s="219">
        <f t="shared" si="30"/>
        <v>0</v>
      </c>
      <c r="AB52" s="220"/>
      <c r="AC52" s="209" t="str">
        <f t="shared" si="18"/>
        <v/>
      </c>
      <c r="AD52" s="215" t="str">
        <f t="shared" si="19"/>
        <v/>
      </c>
      <c r="AE52" s="219">
        <f t="shared" si="31"/>
        <v>0</v>
      </c>
      <c r="AF52" s="220"/>
      <c r="AG52" s="209" t="str">
        <f t="shared" si="20"/>
        <v/>
      </c>
      <c r="AH52" s="215" t="str">
        <f t="shared" si="21"/>
        <v/>
      </c>
      <c r="AI52" s="219">
        <f t="shared" si="32"/>
        <v>0</v>
      </c>
      <c r="AJ52" s="220"/>
      <c r="AK52" s="209" t="str">
        <f t="shared" si="22"/>
        <v/>
      </c>
      <c r="AL52" s="215" t="str">
        <f t="shared" si="23"/>
        <v/>
      </c>
    </row>
    <row r="53" spans="1:38" x14ac:dyDescent="0.25">
      <c r="A53" s="217" t="s">
        <v>268</v>
      </c>
      <c r="B53" s="217" t="s">
        <v>43</v>
      </c>
      <c r="C53" s="222" t="s">
        <v>316</v>
      </c>
      <c r="D53" s="218">
        <v>1</v>
      </c>
      <c r="E53" s="185">
        <f>IFERROR(VLOOKUP($C53,Master_Device_DB!$G:$I,2,0),"")</f>
        <v>3.2</v>
      </c>
      <c r="F53" s="212">
        <f>IFERROR(VLOOKUP($C53,Master_Device_DB!$G:$I,3,0),"")</f>
        <v>12</v>
      </c>
      <c r="G53" s="219">
        <f t="shared" si="25"/>
        <v>0</v>
      </c>
      <c r="H53" s="220"/>
      <c r="I53" s="209">
        <f t="shared" si="8"/>
        <v>0</v>
      </c>
      <c r="J53" s="215">
        <f t="shared" si="9"/>
        <v>0</v>
      </c>
      <c r="K53" s="219">
        <f t="shared" si="26"/>
        <v>0</v>
      </c>
      <c r="L53" s="220"/>
      <c r="M53" s="209">
        <f t="shared" si="10"/>
        <v>0</v>
      </c>
      <c r="N53" s="215">
        <f t="shared" si="11"/>
        <v>0</v>
      </c>
      <c r="O53" s="219">
        <f t="shared" si="27"/>
        <v>0</v>
      </c>
      <c r="P53" s="220"/>
      <c r="Q53" s="209">
        <f t="shared" si="12"/>
        <v>0</v>
      </c>
      <c r="R53" s="215">
        <f t="shared" si="13"/>
        <v>0</v>
      </c>
      <c r="S53" s="219">
        <f t="shared" si="28"/>
        <v>0</v>
      </c>
      <c r="T53" s="220"/>
      <c r="U53" s="209">
        <f t="shared" si="14"/>
        <v>0</v>
      </c>
      <c r="V53" s="215">
        <f t="shared" si="15"/>
        <v>0</v>
      </c>
      <c r="W53" s="219">
        <f t="shared" si="29"/>
        <v>0</v>
      </c>
      <c r="X53" s="220"/>
      <c r="Y53" s="209">
        <f t="shared" si="16"/>
        <v>0</v>
      </c>
      <c r="Z53" s="215">
        <f t="shared" si="17"/>
        <v>0</v>
      </c>
      <c r="AA53" s="219">
        <f t="shared" si="30"/>
        <v>0</v>
      </c>
      <c r="AB53" s="220"/>
      <c r="AC53" s="209">
        <f t="shared" si="18"/>
        <v>0</v>
      </c>
      <c r="AD53" s="215">
        <f t="shared" si="19"/>
        <v>0</v>
      </c>
      <c r="AE53" s="219">
        <f t="shared" si="31"/>
        <v>0</v>
      </c>
      <c r="AF53" s="220"/>
      <c r="AG53" s="209">
        <f t="shared" si="20"/>
        <v>0</v>
      </c>
      <c r="AH53" s="215">
        <f t="shared" si="21"/>
        <v>0</v>
      </c>
      <c r="AI53" s="219">
        <f t="shared" si="32"/>
        <v>0</v>
      </c>
      <c r="AJ53" s="220"/>
      <c r="AK53" s="209">
        <f t="shared" si="22"/>
        <v>0</v>
      </c>
      <c r="AL53" s="215">
        <f t="shared" si="23"/>
        <v>0</v>
      </c>
    </row>
    <row r="54" spans="1:38" x14ac:dyDescent="0.25">
      <c r="A54" s="217" t="s">
        <v>268</v>
      </c>
      <c r="B54" s="217" t="s">
        <v>43</v>
      </c>
      <c r="C54" s="222" t="s">
        <v>317</v>
      </c>
      <c r="D54" s="218">
        <v>1</v>
      </c>
      <c r="E54" s="185">
        <f>IFERROR(VLOOKUP($C54,Master_Device_DB!$G:$I,2,0),"")</f>
        <v>2</v>
      </c>
      <c r="F54" s="212">
        <f>IFERROR(VLOOKUP($C54,Master_Device_DB!$G:$I,3,0),"")</f>
        <v>8.5</v>
      </c>
      <c r="G54" s="219">
        <f t="shared" si="25"/>
        <v>0</v>
      </c>
      <c r="H54" s="220"/>
      <c r="I54" s="209">
        <f t="shared" si="8"/>
        <v>0</v>
      </c>
      <c r="J54" s="215">
        <f t="shared" si="9"/>
        <v>0</v>
      </c>
      <c r="K54" s="219">
        <f t="shared" si="26"/>
        <v>0</v>
      </c>
      <c r="L54" s="220"/>
      <c r="M54" s="209">
        <f t="shared" si="10"/>
        <v>0</v>
      </c>
      <c r="N54" s="215">
        <f t="shared" si="11"/>
        <v>0</v>
      </c>
      <c r="O54" s="219">
        <f t="shared" si="27"/>
        <v>0</v>
      </c>
      <c r="P54" s="220"/>
      <c r="Q54" s="209">
        <f t="shared" si="12"/>
        <v>0</v>
      </c>
      <c r="R54" s="215">
        <f t="shared" si="13"/>
        <v>0</v>
      </c>
      <c r="S54" s="219">
        <f t="shared" si="28"/>
        <v>0</v>
      </c>
      <c r="T54" s="220"/>
      <c r="U54" s="209">
        <f t="shared" si="14"/>
        <v>0</v>
      </c>
      <c r="V54" s="215">
        <f t="shared" si="15"/>
        <v>0</v>
      </c>
      <c r="W54" s="219">
        <f t="shared" si="29"/>
        <v>0</v>
      </c>
      <c r="X54" s="220"/>
      <c r="Y54" s="209">
        <f t="shared" si="16"/>
        <v>0</v>
      </c>
      <c r="Z54" s="215">
        <f t="shared" si="17"/>
        <v>0</v>
      </c>
      <c r="AA54" s="219">
        <f t="shared" si="30"/>
        <v>0</v>
      </c>
      <c r="AB54" s="220"/>
      <c r="AC54" s="209">
        <f t="shared" si="18"/>
        <v>0</v>
      </c>
      <c r="AD54" s="215">
        <f t="shared" si="19"/>
        <v>0</v>
      </c>
      <c r="AE54" s="219">
        <f t="shared" si="31"/>
        <v>0</v>
      </c>
      <c r="AF54" s="220"/>
      <c r="AG54" s="209">
        <f t="shared" si="20"/>
        <v>0</v>
      </c>
      <c r="AH54" s="215">
        <f t="shared" si="21"/>
        <v>0</v>
      </c>
      <c r="AI54" s="219">
        <f t="shared" si="32"/>
        <v>0</v>
      </c>
      <c r="AJ54" s="220"/>
      <c r="AK54" s="209">
        <f t="shared" si="22"/>
        <v>0</v>
      </c>
      <c r="AL54" s="215">
        <f t="shared" si="23"/>
        <v>0</v>
      </c>
    </row>
    <row r="55" spans="1:38" x14ac:dyDescent="0.25">
      <c r="A55" s="217" t="s">
        <v>268</v>
      </c>
      <c r="B55" s="217" t="s">
        <v>43</v>
      </c>
      <c r="C55" s="217"/>
      <c r="D55" s="218">
        <v>1</v>
      </c>
      <c r="E55" s="185" t="str">
        <f>IFERROR(VLOOKUP($C55,Master_Device_DB!$G:$I,2,0),"")</f>
        <v/>
      </c>
      <c r="F55" s="212" t="str">
        <f>IFERROR(VLOOKUP($C55,Master_Device_DB!$G:$I,3,0),"")</f>
        <v/>
      </c>
      <c r="G55" s="219">
        <f t="shared" si="25"/>
        <v>0</v>
      </c>
      <c r="H55" s="220"/>
      <c r="I55" s="209" t="str">
        <f t="shared" si="8"/>
        <v/>
      </c>
      <c r="J55" s="215" t="str">
        <f t="shared" si="9"/>
        <v/>
      </c>
      <c r="K55" s="219">
        <f t="shared" si="26"/>
        <v>0</v>
      </c>
      <c r="L55" s="220"/>
      <c r="M55" s="209" t="str">
        <f t="shared" si="10"/>
        <v/>
      </c>
      <c r="N55" s="215" t="str">
        <f t="shared" si="11"/>
        <v/>
      </c>
      <c r="O55" s="219">
        <f t="shared" si="27"/>
        <v>0</v>
      </c>
      <c r="P55" s="220"/>
      <c r="Q55" s="209" t="str">
        <f t="shared" si="12"/>
        <v/>
      </c>
      <c r="R55" s="215" t="str">
        <f t="shared" si="13"/>
        <v/>
      </c>
      <c r="S55" s="219">
        <f t="shared" si="28"/>
        <v>0</v>
      </c>
      <c r="T55" s="220"/>
      <c r="U55" s="209" t="str">
        <f t="shared" si="14"/>
        <v/>
      </c>
      <c r="V55" s="215" t="str">
        <f t="shared" si="15"/>
        <v/>
      </c>
      <c r="W55" s="219">
        <f t="shared" si="29"/>
        <v>0</v>
      </c>
      <c r="X55" s="220"/>
      <c r="Y55" s="209" t="str">
        <f t="shared" si="16"/>
        <v/>
      </c>
      <c r="Z55" s="215" t="str">
        <f t="shared" si="17"/>
        <v/>
      </c>
      <c r="AA55" s="219">
        <f t="shared" si="30"/>
        <v>0</v>
      </c>
      <c r="AB55" s="220"/>
      <c r="AC55" s="209" t="str">
        <f t="shared" si="18"/>
        <v/>
      </c>
      <c r="AD55" s="215" t="str">
        <f t="shared" si="19"/>
        <v/>
      </c>
      <c r="AE55" s="219">
        <f t="shared" si="31"/>
        <v>0</v>
      </c>
      <c r="AF55" s="220"/>
      <c r="AG55" s="209" t="str">
        <f t="shared" si="20"/>
        <v/>
      </c>
      <c r="AH55" s="215" t="str">
        <f t="shared" si="21"/>
        <v/>
      </c>
      <c r="AI55" s="219">
        <f t="shared" si="32"/>
        <v>0</v>
      </c>
      <c r="AJ55" s="220"/>
      <c r="AK55" s="209" t="str">
        <f t="shared" si="22"/>
        <v/>
      </c>
      <c r="AL55" s="215" t="str">
        <f t="shared" si="23"/>
        <v/>
      </c>
    </row>
    <row r="56" spans="1:38" x14ac:dyDescent="0.25">
      <c r="A56" s="217" t="s">
        <v>268</v>
      </c>
      <c r="B56" s="217" t="s">
        <v>44</v>
      </c>
      <c r="C56" s="222" t="s">
        <v>319</v>
      </c>
      <c r="D56" s="218">
        <v>1</v>
      </c>
      <c r="E56" s="185">
        <f>IFERROR(VLOOKUP($C56,Master_Device_DB!$G:$I,2,0),"")</f>
        <v>0.23</v>
      </c>
      <c r="F56" s="212">
        <f>IFERROR(VLOOKUP($C56,Master_Device_DB!$G:$I,3,0),"")</f>
        <v>6.5</v>
      </c>
      <c r="G56" s="219">
        <f t="shared" si="25"/>
        <v>0</v>
      </c>
      <c r="H56" s="220"/>
      <c r="I56" s="209">
        <f t="shared" si="8"/>
        <v>0</v>
      </c>
      <c r="J56" s="215">
        <f t="shared" si="9"/>
        <v>0</v>
      </c>
      <c r="K56" s="219">
        <f t="shared" si="26"/>
        <v>0</v>
      </c>
      <c r="L56" s="220"/>
      <c r="M56" s="209">
        <f t="shared" si="10"/>
        <v>0</v>
      </c>
      <c r="N56" s="215">
        <f t="shared" si="11"/>
        <v>0</v>
      </c>
      <c r="O56" s="219">
        <f t="shared" si="27"/>
        <v>0</v>
      </c>
      <c r="P56" s="220"/>
      <c r="Q56" s="209">
        <f t="shared" si="12"/>
        <v>0</v>
      </c>
      <c r="R56" s="215">
        <f t="shared" si="13"/>
        <v>0</v>
      </c>
      <c r="S56" s="219">
        <f t="shared" si="28"/>
        <v>0</v>
      </c>
      <c r="T56" s="220"/>
      <c r="U56" s="209">
        <f t="shared" si="14"/>
        <v>0</v>
      </c>
      <c r="V56" s="215">
        <f t="shared" si="15"/>
        <v>0</v>
      </c>
      <c r="W56" s="219">
        <f t="shared" si="29"/>
        <v>0</v>
      </c>
      <c r="X56" s="220"/>
      <c r="Y56" s="209">
        <f t="shared" si="16"/>
        <v>0</v>
      </c>
      <c r="Z56" s="215">
        <f t="shared" si="17"/>
        <v>0</v>
      </c>
      <c r="AA56" s="219">
        <f t="shared" si="30"/>
        <v>0</v>
      </c>
      <c r="AB56" s="220"/>
      <c r="AC56" s="209">
        <f t="shared" si="18"/>
        <v>0</v>
      </c>
      <c r="AD56" s="215">
        <f t="shared" si="19"/>
        <v>0</v>
      </c>
      <c r="AE56" s="219">
        <f t="shared" si="31"/>
        <v>0</v>
      </c>
      <c r="AF56" s="220"/>
      <c r="AG56" s="209">
        <f t="shared" si="20"/>
        <v>0</v>
      </c>
      <c r="AH56" s="215">
        <f t="shared" si="21"/>
        <v>0</v>
      </c>
      <c r="AI56" s="219">
        <f t="shared" si="32"/>
        <v>0</v>
      </c>
      <c r="AJ56" s="220"/>
      <c r="AK56" s="209">
        <f t="shared" si="22"/>
        <v>0</v>
      </c>
      <c r="AL56" s="215">
        <f t="shared" si="23"/>
        <v>0</v>
      </c>
    </row>
    <row r="57" spans="1:38" x14ac:dyDescent="0.25">
      <c r="A57" s="217" t="s">
        <v>321</v>
      </c>
      <c r="B57" s="217" t="s">
        <v>254</v>
      </c>
      <c r="C57" s="217" t="s">
        <v>574</v>
      </c>
      <c r="D57" s="218">
        <v>1</v>
      </c>
      <c r="E57" s="185">
        <f>IFERROR(VLOOKUP($C57,Master_Device_DB!$G:$I,2,0),"")</f>
        <v>0.51</v>
      </c>
      <c r="F57" s="212">
        <f>IFERROR(VLOOKUP($C57,Master_Device_DB!$G:$I,3,0),"")</f>
        <v>4</v>
      </c>
      <c r="G57" s="219">
        <f t="shared" si="25"/>
        <v>0</v>
      </c>
      <c r="H57" s="220"/>
      <c r="I57" s="209">
        <f t="shared" si="8"/>
        <v>0</v>
      </c>
      <c r="J57" s="215">
        <f t="shared" si="9"/>
        <v>0</v>
      </c>
      <c r="K57" s="219">
        <f t="shared" si="26"/>
        <v>0</v>
      </c>
      <c r="L57" s="220"/>
      <c r="M57" s="209">
        <f t="shared" si="10"/>
        <v>0</v>
      </c>
      <c r="N57" s="215">
        <f t="shared" si="11"/>
        <v>0</v>
      </c>
      <c r="O57" s="219">
        <f t="shared" si="27"/>
        <v>0</v>
      </c>
      <c r="P57" s="220"/>
      <c r="Q57" s="209">
        <f t="shared" si="12"/>
        <v>0</v>
      </c>
      <c r="R57" s="215">
        <f t="shared" si="13"/>
        <v>0</v>
      </c>
      <c r="S57" s="219">
        <f t="shared" si="28"/>
        <v>0</v>
      </c>
      <c r="T57" s="220"/>
      <c r="U57" s="209">
        <f t="shared" si="14"/>
        <v>0</v>
      </c>
      <c r="V57" s="215">
        <f t="shared" si="15"/>
        <v>0</v>
      </c>
      <c r="W57" s="219">
        <f t="shared" si="29"/>
        <v>0</v>
      </c>
      <c r="X57" s="220"/>
      <c r="Y57" s="209">
        <f t="shared" si="16"/>
        <v>0</v>
      </c>
      <c r="Z57" s="215">
        <f t="shared" si="17"/>
        <v>0</v>
      </c>
      <c r="AA57" s="219">
        <f t="shared" si="30"/>
        <v>0</v>
      </c>
      <c r="AB57" s="220"/>
      <c r="AC57" s="209">
        <f t="shared" si="18"/>
        <v>0</v>
      </c>
      <c r="AD57" s="215">
        <f t="shared" si="19"/>
        <v>0</v>
      </c>
      <c r="AE57" s="219">
        <f t="shared" si="31"/>
        <v>0</v>
      </c>
      <c r="AF57" s="220"/>
      <c r="AG57" s="209">
        <f t="shared" si="20"/>
        <v>0</v>
      </c>
      <c r="AH57" s="215">
        <f t="shared" si="21"/>
        <v>0</v>
      </c>
      <c r="AI57" s="219">
        <f t="shared" si="32"/>
        <v>0</v>
      </c>
      <c r="AJ57" s="220"/>
      <c r="AK57" s="209">
        <f t="shared" si="22"/>
        <v>0</v>
      </c>
      <c r="AL57" s="215">
        <f t="shared" si="23"/>
        <v>0</v>
      </c>
    </row>
    <row r="58" spans="1:38" x14ac:dyDescent="0.25">
      <c r="A58" s="217" t="s">
        <v>321</v>
      </c>
      <c r="B58" s="217" t="s">
        <v>97</v>
      </c>
      <c r="C58" s="217" t="s">
        <v>322</v>
      </c>
      <c r="D58" s="218">
        <v>1</v>
      </c>
      <c r="E58" s="185">
        <f>IFERROR(VLOOKUP($C58,Master_Device_DB!$G:$I,2,0),"")</f>
        <v>0.51</v>
      </c>
      <c r="F58" s="212">
        <f>IFERROR(VLOOKUP($C58,Master_Device_DB!$G:$I,3,0),"")</f>
        <v>2.2000000000000002</v>
      </c>
      <c r="G58" s="219">
        <f t="shared" si="25"/>
        <v>0</v>
      </c>
      <c r="H58" s="220"/>
      <c r="I58" s="209">
        <f t="shared" si="8"/>
        <v>0</v>
      </c>
      <c r="J58" s="215">
        <f t="shared" si="9"/>
        <v>0</v>
      </c>
      <c r="K58" s="219">
        <f t="shared" si="26"/>
        <v>0</v>
      </c>
      <c r="L58" s="220"/>
      <c r="M58" s="209">
        <f t="shared" si="10"/>
        <v>0</v>
      </c>
      <c r="N58" s="215">
        <f t="shared" si="11"/>
        <v>0</v>
      </c>
      <c r="O58" s="219">
        <f t="shared" si="27"/>
        <v>0</v>
      </c>
      <c r="P58" s="220"/>
      <c r="Q58" s="209">
        <f t="shared" si="12"/>
        <v>0</v>
      </c>
      <c r="R58" s="215">
        <f t="shared" si="13"/>
        <v>0</v>
      </c>
      <c r="S58" s="219">
        <f t="shared" si="28"/>
        <v>0</v>
      </c>
      <c r="T58" s="220"/>
      <c r="U58" s="209">
        <f t="shared" si="14"/>
        <v>0</v>
      </c>
      <c r="V58" s="215">
        <f t="shared" si="15"/>
        <v>0</v>
      </c>
      <c r="W58" s="219">
        <f t="shared" si="29"/>
        <v>0</v>
      </c>
      <c r="X58" s="220"/>
      <c r="Y58" s="209">
        <f t="shared" si="16"/>
        <v>0</v>
      </c>
      <c r="Z58" s="215">
        <f t="shared" si="17"/>
        <v>0</v>
      </c>
      <c r="AA58" s="219">
        <f t="shared" si="30"/>
        <v>0</v>
      </c>
      <c r="AB58" s="220"/>
      <c r="AC58" s="209">
        <f t="shared" si="18"/>
        <v>0</v>
      </c>
      <c r="AD58" s="215">
        <f t="shared" si="19"/>
        <v>0</v>
      </c>
      <c r="AE58" s="219">
        <f t="shared" si="31"/>
        <v>0</v>
      </c>
      <c r="AF58" s="220"/>
      <c r="AG58" s="209">
        <f t="shared" si="20"/>
        <v>0</v>
      </c>
      <c r="AH58" s="215">
        <f t="shared" si="21"/>
        <v>0</v>
      </c>
      <c r="AI58" s="219">
        <f t="shared" si="32"/>
        <v>0</v>
      </c>
      <c r="AJ58" s="220"/>
      <c r="AK58" s="209">
        <f t="shared" si="22"/>
        <v>0</v>
      </c>
      <c r="AL58" s="215">
        <f t="shared" si="23"/>
        <v>0</v>
      </c>
    </row>
    <row r="59" spans="1:38" x14ac:dyDescent="0.25">
      <c r="A59" s="217" t="s">
        <v>321</v>
      </c>
      <c r="B59" s="217" t="s">
        <v>97</v>
      </c>
      <c r="C59" s="217" t="s">
        <v>324</v>
      </c>
      <c r="D59" s="218">
        <v>1</v>
      </c>
      <c r="E59" s="185">
        <f>IFERROR(VLOOKUP($C59,Master_Device_DB!$G:$I,2,0),"")</f>
        <v>0.16</v>
      </c>
      <c r="F59" s="212">
        <f>IFERROR(VLOOKUP($C59,Master_Device_DB!$G:$I,3,0),"")</f>
        <v>1.5</v>
      </c>
      <c r="G59" s="219">
        <f t="shared" si="25"/>
        <v>0</v>
      </c>
      <c r="H59" s="220"/>
      <c r="I59" s="209">
        <f t="shared" si="8"/>
        <v>0</v>
      </c>
      <c r="J59" s="215">
        <f t="shared" si="9"/>
        <v>0</v>
      </c>
      <c r="K59" s="219">
        <f t="shared" si="26"/>
        <v>0</v>
      </c>
      <c r="L59" s="220"/>
      <c r="M59" s="209">
        <f t="shared" si="10"/>
        <v>0</v>
      </c>
      <c r="N59" s="215">
        <f t="shared" si="11"/>
        <v>0</v>
      </c>
      <c r="O59" s="219">
        <f t="shared" si="27"/>
        <v>0</v>
      </c>
      <c r="P59" s="220"/>
      <c r="Q59" s="209">
        <f t="shared" si="12"/>
        <v>0</v>
      </c>
      <c r="R59" s="215">
        <f t="shared" si="13"/>
        <v>0</v>
      </c>
      <c r="S59" s="219">
        <f t="shared" si="28"/>
        <v>0</v>
      </c>
      <c r="T59" s="220"/>
      <c r="U59" s="209">
        <f t="shared" si="14"/>
        <v>0</v>
      </c>
      <c r="V59" s="215">
        <f t="shared" si="15"/>
        <v>0</v>
      </c>
      <c r="W59" s="219">
        <f t="shared" si="29"/>
        <v>0</v>
      </c>
      <c r="X59" s="220"/>
      <c r="Y59" s="209">
        <f t="shared" si="16"/>
        <v>0</v>
      </c>
      <c r="Z59" s="215">
        <f t="shared" si="17"/>
        <v>0</v>
      </c>
      <c r="AA59" s="219">
        <f t="shared" si="30"/>
        <v>0</v>
      </c>
      <c r="AB59" s="220"/>
      <c r="AC59" s="209">
        <f t="shared" si="18"/>
        <v>0</v>
      </c>
      <c r="AD59" s="215">
        <f t="shared" si="19"/>
        <v>0</v>
      </c>
      <c r="AE59" s="219">
        <f t="shared" si="31"/>
        <v>0</v>
      </c>
      <c r="AF59" s="220"/>
      <c r="AG59" s="209">
        <f t="shared" si="20"/>
        <v>0</v>
      </c>
      <c r="AH59" s="215">
        <f t="shared" si="21"/>
        <v>0</v>
      </c>
      <c r="AI59" s="219">
        <f t="shared" si="32"/>
        <v>0</v>
      </c>
      <c r="AJ59" s="220"/>
      <c r="AK59" s="209">
        <f t="shared" si="22"/>
        <v>0</v>
      </c>
      <c r="AL59" s="215">
        <f t="shared" si="23"/>
        <v>0</v>
      </c>
    </row>
    <row r="60" spans="1:38" x14ac:dyDescent="0.25">
      <c r="A60" s="217" t="s">
        <v>321</v>
      </c>
      <c r="B60" s="217" t="s">
        <v>98</v>
      </c>
      <c r="C60" s="217" t="s">
        <v>327</v>
      </c>
      <c r="D60" s="218">
        <v>1</v>
      </c>
      <c r="E60" s="185">
        <f>IFERROR(VLOOKUP($C60,Master_Device_DB!$G:$I,2,0),"")</f>
        <v>0.45</v>
      </c>
      <c r="F60" s="212">
        <f>IFERROR(VLOOKUP($C60,Master_Device_DB!$G:$I,3,0),"")</f>
        <v>2.2000000000000002</v>
      </c>
      <c r="G60" s="219">
        <f t="shared" si="25"/>
        <v>0</v>
      </c>
      <c r="H60" s="220"/>
      <c r="I60" s="209">
        <f t="shared" si="8"/>
        <v>0</v>
      </c>
      <c r="J60" s="215">
        <f t="shared" si="9"/>
        <v>0</v>
      </c>
      <c r="K60" s="219">
        <f t="shared" si="26"/>
        <v>0</v>
      </c>
      <c r="L60" s="220"/>
      <c r="M60" s="209">
        <f t="shared" si="10"/>
        <v>0</v>
      </c>
      <c r="N60" s="215">
        <f t="shared" si="11"/>
        <v>0</v>
      </c>
      <c r="O60" s="219">
        <f t="shared" si="27"/>
        <v>0</v>
      </c>
      <c r="P60" s="220"/>
      <c r="Q60" s="209">
        <f t="shared" si="12"/>
        <v>0</v>
      </c>
      <c r="R60" s="215">
        <f t="shared" si="13"/>
        <v>0</v>
      </c>
      <c r="S60" s="219">
        <f t="shared" si="28"/>
        <v>0</v>
      </c>
      <c r="T60" s="220"/>
      <c r="U60" s="209">
        <f t="shared" si="14"/>
        <v>0</v>
      </c>
      <c r="V60" s="215">
        <f t="shared" si="15"/>
        <v>0</v>
      </c>
      <c r="W60" s="219">
        <f t="shared" si="29"/>
        <v>0</v>
      </c>
      <c r="X60" s="220"/>
      <c r="Y60" s="209">
        <f t="shared" si="16"/>
        <v>0</v>
      </c>
      <c r="Z60" s="215">
        <f t="shared" si="17"/>
        <v>0</v>
      </c>
      <c r="AA60" s="219">
        <f t="shared" si="30"/>
        <v>0</v>
      </c>
      <c r="AB60" s="220"/>
      <c r="AC60" s="209">
        <f t="shared" si="18"/>
        <v>0</v>
      </c>
      <c r="AD60" s="215">
        <f t="shared" si="19"/>
        <v>0</v>
      </c>
      <c r="AE60" s="219">
        <f t="shared" si="31"/>
        <v>0</v>
      </c>
      <c r="AF60" s="220"/>
      <c r="AG60" s="209">
        <f t="shared" si="20"/>
        <v>0</v>
      </c>
      <c r="AH60" s="215">
        <f t="shared" si="21"/>
        <v>0</v>
      </c>
      <c r="AI60" s="219">
        <f t="shared" si="32"/>
        <v>0</v>
      </c>
      <c r="AJ60" s="220"/>
      <c r="AK60" s="209">
        <f t="shared" si="22"/>
        <v>0</v>
      </c>
      <c r="AL60" s="215">
        <f t="shared" si="23"/>
        <v>0</v>
      </c>
    </row>
    <row r="61" spans="1:38" x14ac:dyDescent="0.25">
      <c r="A61" s="217" t="s">
        <v>321</v>
      </c>
      <c r="B61" s="217" t="s">
        <v>98</v>
      </c>
      <c r="C61" s="217" t="s">
        <v>330</v>
      </c>
      <c r="D61" s="218">
        <v>1</v>
      </c>
      <c r="E61" s="185">
        <f>IFERROR(VLOOKUP($C61,Master_Device_DB!$G:$I,2,0),"")</f>
        <v>0.16</v>
      </c>
      <c r="F61" s="212">
        <f>IFERROR(VLOOKUP($C61,Master_Device_DB!$G:$I,3,0),"")</f>
        <v>1.5</v>
      </c>
      <c r="G61" s="219">
        <v>0</v>
      </c>
      <c r="H61" s="220"/>
      <c r="I61" s="209">
        <f t="shared" si="8"/>
        <v>0</v>
      </c>
      <c r="J61" s="215">
        <f t="shared" si="9"/>
        <v>0</v>
      </c>
      <c r="K61" s="219">
        <f t="shared" si="26"/>
        <v>0</v>
      </c>
      <c r="L61" s="220"/>
      <c r="M61" s="209">
        <f t="shared" si="10"/>
        <v>0</v>
      </c>
      <c r="N61" s="215">
        <f t="shared" si="11"/>
        <v>0</v>
      </c>
      <c r="O61" s="219">
        <f t="shared" si="27"/>
        <v>0</v>
      </c>
      <c r="P61" s="220"/>
      <c r="Q61" s="209">
        <f t="shared" si="12"/>
        <v>0</v>
      </c>
      <c r="R61" s="215">
        <f t="shared" si="13"/>
        <v>0</v>
      </c>
      <c r="S61" s="219">
        <f t="shared" si="28"/>
        <v>0</v>
      </c>
      <c r="T61" s="220"/>
      <c r="U61" s="209">
        <f t="shared" si="14"/>
        <v>0</v>
      </c>
      <c r="V61" s="215">
        <f t="shared" si="15"/>
        <v>0</v>
      </c>
      <c r="W61" s="219">
        <f t="shared" si="29"/>
        <v>0</v>
      </c>
      <c r="X61" s="220"/>
      <c r="Y61" s="209">
        <f t="shared" si="16"/>
        <v>0</v>
      </c>
      <c r="Z61" s="215">
        <f t="shared" si="17"/>
        <v>0</v>
      </c>
      <c r="AA61" s="219">
        <f t="shared" si="30"/>
        <v>0</v>
      </c>
      <c r="AB61" s="220"/>
      <c r="AC61" s="209">
        <f t="shared" si="18"/>
        <v>0</v>
      </c>
      <c r="AD61" s="215">
        <f t="shared" si="19"/>
        <v>0</v>
      </c>
      <c r="AE61" s="219">
        <f t="shared" si="31"/>
        <v>0</v>
      </c>
      <c r="AF61" s="220"/>
      <c r="AG61" s="209">
        <f t="shared" si="20"/>
        <v>0</v>
      </c>
      <c r="AH61" s="215">
        <f t="shared" si="21"/>
        <v>0</v>
      </c>
      <c r="AI61" s="219">
        <f t="shared" si="32"/>
        <v>0</v>
      </c>
      <c r="AJ61" s="220"/>
      <c r="AK61" s="209">
        <f t="shared" si="22"/>
        <v>0</v>
      </c>
      <c r="AL61" s="215">
        <f t="shared" si="23"/>
        <v>0</v>
      </c>
    </row>
    <row r="62" spans="1:38" x14ac:dyDescent="0.25">
      <c r="A62" s="217" t="s">
        <v>321</v>
      </c>
      <c r="B62" s="217" t="s">
        <v>99</v>
      </c>
      <c r="C62" s="217" t="s">
        <v>333</v>
      </c>
      <c r="D62" s="218">
        <v>1</v>
      </c>
      <c r="E62" s="185">
        <f>IFERROR(VLOOKUP($C62,Master_Device_DB!$G:$I,2,0),"")</f>
        <v>0.51</v>
      </c>
      <c r="F62" s="212">
        <f>IFERROR(VLOOKUP($C62,Master_Device_DB!$G:$I,3,0),"")</f>
        <v>2.2000000000000002</v>
      </c>
      <c r="G62" s="219">
        <f t="shared" ref="G62:G68" si="33">$D62*H62</f>
        <v>0</v>
      </c>
      <c r="H62" s="220"/>
      <c r="I62" s="209">
        <f t="shared" si="8"/>
        <v>0</v>
      </c>
      <c r="J62" s="215">
        <f t="shared" si="9"/>
        <v>0</v>
      </c>
      <c r="K62" s="219">
        <f t="shared" si="26"/>
        <v>0</v>
      </c>
      <c r="L62" s="220"/>
      <c r="M62" s="209">
        <f t="shared" si="10"/>
        <v>0</v>
      </c>
      <c r="N62" s="215">
        <f t="shared" si="11"/>
        <v>0</v>
      </c>
      <c r="O62" s="219">
        <f t="shared" si="27"/>
        <v>0</v>
      </c>
      <c r="P62" s="220"/>
      <c r="Q62" s="209">
        <f t="shared" si="12"/>
        <v>0</v>
      </c>
      <c r="R62" s="215">
        <f t="shared" si="13"/>
        <v>0</v>
      </c>
      <c r="S62" s="219">
        <f t="shared" si="28"/>
        <v>0</v>
      </c>
      <c r="T62" s="220"/>
      <c r="U62" s="209">
        <f t="shared" si="14"/>
        <v>0</v>
      </c>
      <c r="V62" s="215">
        <f t="shared" si="15"/>
        <v>0</v>
      </c>
      <c r="W62" s="219">
        <f t="shared" si="29"/>
        <v>0</v>
      </c>
      <c r="X62" s="220"/>
      <c r="Y62" s="209">
        <f t="shared" si="16"/>
        <v>0</v>
      </c>
      <c r="Z62" s="215">
        <f t="shared" si="17"/>
        <v>0</v>
      </c>
      <c r="AA62" s="219">
        <f t="shared" si="30"/>
        <v>0</v>
      </c>
      <c r="AB62" s="220"/>
      <c r="AC62" s="209">
        <f t="shared" si="18"/>
        <v>0</v>
      </c>
      <c r="AD62" s="215">
        <f t="shared" si="19"/>
        <v>0</v>
      </c>
      <c r="AE62" s="219">
        <f t="shared" si="31"/>
        <v>0</v>
      </c>
      <c r="AF62" s="220"/>
      <c r="AG62" s="209">
        <f t="shared" si="20"/>
        <v>0</v>
      </c>
      <c r="AH62" s="215">
        <f t="shared" si="21"/>
        <v>0</v>
      </c>
      <c r="AI62" s="219">
        <f t="shared" si="32"/>
        <v>0</v>
      </c>
      <c r="AJ62" s="220"/>
      <c r="AK62" s="209">
        <f t="shared" si="22"/>
        <v>0</v>
      </c>
      <c r="AL62" s="215">
        <f t="shared" si="23"/>
        <v>0</v>
      </c>
    </row>
    <row r="63" spans="1:38" x14ac:dyDescent="0.25">
      <c r="A63" s="217" t="s">
        <v>321</v>
      </c>
      <c r="B63" s="217" t="s">
        <v>99</v>
      </c>
      <c r="C63" s="217" t="s">
        <v>336</v>
      </c>
      <c r="D63" s="218">
        <v>1</v>
      </c>
      <c r="E63" s="185">
        <f>IFERROR(VLOOKUP($C63,Master_Device_DB!$G:$I,2,0),"")</f>
        <v>0.16</v>
      </c>
      <c r="F63" s="212">
        <f>IFERROR(VLOOKUP($C63,Master_Device_DB!$G:$I,3,0),"")</f>
        <v>1.5</v>
      </c>
      <c r="G63" s="219">
        <f t="shared" si="33"/>
        <v>0</v>
      </c>
      <c r="H63" s="220"/>
      <c r="I63" s="209">
        <f t="shared" si="8"/>
        <v>0</v>
      </c>
      <c r="J63" s="215">
        <f t="shared" si="9"/>
        <v>0</v>
      </c>
      <c r="K63" s="219">
        <f t="shared" si="26"/>
        <v>0</v>
      </c>
      <c r="L63" s="220"/>
      <c r="M63" s="209">
        <f t="shared" si="10"/>
        <v>0</v>
      </c>
      <c r="N63" s="215">
        <f t="shared" si="11"/>
        <v>0</v>
      </c>
      <c r="O63" s="219">
        <f t="shared" si="27"/>
        <v>0</v>
      </c>
      <c r="P63" s="220"/>
      <c r="Q63" s="209">
        <f t="shared" si="12"/>
        <v>0</v>
      </c>
      <c r="R63" s="215">
        <f t="shared" si="13"/>
        <v>0</v>
      </c>
      <c r="S63" s="219">
        <f t="shared" si="28"/>
        <v>0</v>
      </c>
      <c r="T63" s="220"/>
      <c r="U63" s="209">
        <f t="shared" si="14"/>
        <v>0</v>
      </c>
      <c r="V63" s="215">
        <f t="shared" si="15"/>
        <v>0</v>
      </c>
      <c r="W63" s="219">
        <f t="shared" si="29"/>
        <v>0</v>
      </c>
      <c r="X63" s="220"/>
      <c r="Y63" s="209">
        <f t="shared" si="16"/>
        <v>0</v>
      </c>
      <c r="Z63" s="215">
        <f t="shared" si="17"/>
        <v>0</v>
      </c>
      <c r="AA63" s="219">
        <f t="shared" si="30"/>
        <v>0</v>
      </c>
      <c r="AB63" s="220"/>
      <c r="AC63" s="209">
        <f t="shared" si="18"/>
        <v>0</v>
      </c>
      <c r="AD63" s="215">
        <f t="shared" si="19"/>
        <v>0</v>
      </c>
      <c r="AE63" s="219">
        <f t="shared" si="31"/>
        <v>0</v>
      </c>
      <c r="AF63" s="220"/>
      <c r="AG63" s="209">
        <f t="shared" si="20"/>
        <v>0</v>
      </c>
      <c r="AH63" s="215">
        <f t="shared" si="21"/>
        <v>0</v>
      </c>
      <c r="AI63" s="219">
        <f t="shared" si="32"/>
        <v>0</v>
      </c>
      <c r="AJ63" s="220"/>
      <c r="AK63" s="209">
        <f t="shared" si="22"/>
        <v>0</v>
      </c>
      <c r="AL63" s="215">
        <f t="shared" si="23"/>
        <v>0</v>
      </c>
    </row>
    <row r="64" spans="1:38" x14ac:dyDescent="0.25">
      <c r="A64" s="217" t="s">
        <v>321</v>
      </c>
      <c r="B64" s="217" t="s">
        <v>100</v>
      </c>
      <c r="C64" s="217" t="s">
        <v>339</v>
      </c>
      <c r="D64" s="218">
        <v>1</v>
      </c>
      <c r="E64" s="185">
        <f>IFERROR(VLOOKUP($C64,Master_Device_DB!$G:$I,2,0),"")</f>
        <v>1.5</v>
      </c>
      <c r="F64" s="212">
        <f>IFERROR(VLOOKUP($C64,Master_Device_DB!$G:$I,3,0),"")</f>
        <v>2.2000000000000002</v>
      </c>
      <c r="G64" s="219">
        <f t="shared" si="33"/>
        <v>0</v>
      </c>
      <c r="H64" s="220"/>
      <c r="I64" s="209">
        <f t="shared" si="8"/>
        <v>0</v>
      </c>
      <c r="J64" s="215">
        <f t="shared" si="9"/>
        <v>0</v>
      </c>
      <c r="K64" s="219">
        <f t="shared" si="26"/>
        <v>0</v>
      </c>
      <c r="L64" s="220"/>
      <c r="M64" s="209">
        <f t="shared" si="10"/>
        <v>0</v>
      </c>
      <c r="N64" s="215">
        <f t="shared" si="11"/>
        <v>0</v>
      </c>
      <c r="O64" s="219">
        <f t="shared" si="27"/>
        <v>0</v>
      </c>
      <c r="P64" s="220"/>
      <c r="Q64" s="209">
        <f t="shared" si="12"/>
        <v>0</v>
      </c>
      <c r="R64" s="215">
        <f t="shared" si="13"/>
        <v>0</v>
      </c>
      <c r="S64" s="219">
        <f t="shared" si="28"/>
        <v>0</v>
      </c>
      <c r="T64" s="220"/>
      <c r="U64" s="209">
        <f t="shared" si="14"/>
        <v>0</v>
      </c>
      <c r="V64" s="215">
        <f t="shared" si="15"/>
        <v>0</v>
      </c>
      <c r="W64" s="219">
        <f t="shared" si="29"/>
        <v>0</v>
      </c>
      <c r="X64" s="220"/>
      <c r="Y64" s="209">
        <f t="shared" si="16"/>
        <v>0</v>
      </c>
      <c r="Z64" s="215">
        <f t="shared" si="17"/>
        <v>0</v>
      </c>
      <c r="AA64" s="219">
        <f t="shared" si="30"/>
        <v>0</v>
      </c>
      <c r="AB64" s="220"/>
      <c r="AC64" s="209">
        <f t="shared" si="18"/>
        <v>0</v>
      </c>
      <c r="AD64" s="215">
        <f t="shared" si="19"/>
        <v>0</v>
      </c>
      <c r="AE64" s="219">
        <f t="shared" si="31"/>
        <v>0</v>
      </c>
      <c r="AF64" s="220"/>
      <c r="AG64" s="209">
        <f t="shared" si="20"/>
        <v>0</v>
      </c>
      <c r="AH64" s="215">
        <f t="shared" si="21"/>
        <v>0</v>
      </c>
      <c r="AI64" s="219">
        <f t="shared" si="32"/>
        <v>0</v>
      </c>
      <c r="AJ64" s="220"/>
      <c r="AK64" s="209">
        <f t="shared" si="22"/>
        <v>0</v>
      </c>
      <c r="AL64" s="215">
        <f t="shared" si="23"/>
        <v>0</v>
      </c>
    </row>
    <row r="65" spans="1:38" x14ac:dyDescent="0.25">
      <c r="A65" s="217" t="s">
        <v>321</v>
      </c>
      <c r="B65" s="217" t="s">
        <v>101</v>
      </c>
      <c r="C65" s="217" t="s">
        <v>341</v>
      </c>
      <c r="D65" s="218">
        <v>1</v>
      </c>
      <c r="E65" s="185">
        <f>IFERROR(VLOOKUP($C65,Master_Device_DB!$G:$I,2,0),"")</f>
        <v>1.5</v>
      </c>
      <c r="F65" s="212">
        <f>IFERROR(VLOOKUP($C65,Master_Device_DB!$G:$I,3,0),"")</f>
        <v>2.2000000000000002</v>
      </c>
      <c r="G65" s="219">
        <f t="shared" si="33"/>
        <v>0</v>
      </c>
      <c r="H65" s="220"/>
      <c r="I65" s="209">
        <f t="shared" si="8"/>
        <v>0</v>
      </c>
      <c r="J65" s="215">
        <f t="shared" si="9"/>
        <v>0</v>
      </c>
      <c r="K65" s="219">
        <f t="shared" si="26"/>
        <v>0</v>
      </c>
      <c r="L65" s="220"/>
      <c r="M65" s="209">
        <f t="shared" si="10"/>
        <v>0</v>
      </c>
      <c r="N65" s="215">
        <f t="shared" si="11"/>
        <v>0</v>
      </c>
      <c r="O65" s="219">
        <f t="shared" si="27"/>
        <v>0</v>
      </c>
      <c r="P65" s="220"/>
      <c r="Q65" s="209">
        <f t="shared" si="12"/>
        <v>0</v>
      </c>
      <c r="R65" s="215">
        <f t="shared" si="13"/>
        <v>0</v>
      </c>
      <c r="S65" s="219">
        <f t="shared" si="28"/>
        <v>0</v>
      </c>
      <c r="T65" s="220"/>
      <c r="U65" s="209">
        <f t="shared" si="14"/>
        <v>0</v>
      </c>
      <c r="V65" s="215">
        <f t="shared" si="15"/>
        <v>0</v>
      </c>
      <c r="W65" s="219">
        <f t="shared" si="29"/>
        <v>0</v>
      </c>
      <c r="X65" s="220"/>
      <c r="Y65" s="209">
        <f t="shared" si="16"/>
        <v>0</v>
      </c>
      <c r="Z65" s="215">
        <f t="shared" si="17"/>
        <v>0</v>
      </c>
      <c r="AA65" s="219">
        <f t="shared" si="30"/>
        <v>0</v>
      </c>
      <c r="AB65" s="220"/>
      <c r="AC65" s="209">
        <f t="shared" si="18"/>
        <v>0</v>
      </c>
      <c r="AD65" s="215">
        <f t="shared" si="19"/>
        <v>0</v>
      </c>
      <c r="AE65" s="219">
        <f t="shared" si="31"/>
        <v>0</v>
      </c>
      <c r="AF65" s="220"/>
      <c r="AG65" s="209">
        <f t="shared" si="20"/>
        <v>0</v>
      </c>
      <c r="AH65" s="215">
        <f t="shared" si="21"/>
        <v>0</v>
      </c>
      <c r="AI65" s="219">
        <f t="shared" si="32"/>
        <v>0</v>
      </c>
      <c r="AJ65" s="220"/>
      <c r="AK65" s="209">
        <f t="shared" si="22"/>
        <v>0</v>
      </c>
      <c r="AL65" s="215">
        <f t="shared" si="23"/>
        <v>0</v>
      </c>
    </row>
    <row r="66" spans="1:38" x14ac:dyDescent="0.25">
      <c r="A66" s="217" t="s">
        <v>321</v>
      </c>
      <c r="B66" s="217" t="s">
        <v>102</v>
      </c>
      <c r="C66" s="217" t="s">
        <v>344</v>
      </c>
      <c r="D66" s="218">
        <v>2</v>
      </c>
      <c r="E66" s="185">
        <f>IFERROR(VLOOKUP($C66,Master_Device_DB!$G:$I,2,0),"")</f>
        <v>0.6</v>
      </c>
      <c r="F66" s="212">
        <f>IFERROR(VLOOKUP($C66,Master_Device_DB!$G:$I,3,0),"")</f>
        <v>2.2000000000000002</v>
      </c>
      <c r="G66" s="219">
        <f t="shared" si="33"/>
        <v>0</v>
      </c>
      <c r="H66" s="220"/>
      <c r="I66" s="209">
        <f t="shared" si="8"/>
        <v>0</v>
      </c>
      <c r="J66" s="215">
        <f t="shared" si="9"/>
        <v>0</v>
      </c>
      <c r="K66" s="219">
        <f t="shared" si="26"/>
        <v>0</v>
      </c>
      <c r="L66" s="220"/>
      <c r="M66" s="209">
        <f t="shared" si="10"/>
        <v>0</v>
      </c>
      <c r="N66" s="215">
        <f t="shared" si="11"/>
        <v>0</v>
      </c>
      <c r="O66" s="219">
        <f t="shared" si="27"/>
        <v>0</v>
      </c>
      <c r="P66" s="220"/>
      <c r="Q66" s="209">
        <f t="shared" si="12"/>
        <v>0</v>
      </c>
      <c r="R66" s="215">
        <f t="shared" si="13"/>
        <v>0</v>
      </c>
      <c r="S66" s="219">
        <f t="shared" si="28"/>
        <v>0</v>
      </c>
      <c r="T66" s="220"/>
      <c r="U66" s="209">
        <f t="shared" si="14"/>
        <v>0</v>
      </c>
      <c r="V66" s="215">
        <f t="shared" si="15"/>
        <v>0</v>
      </c>
      <c r="W66" s="219">
        <f t="shared" si="29"/>
        <v>0</v>
      </c>
      <c r="X66" s="220"/>
      <c r="Y66" s="209">
        <f t="shared" si="16"/>
        <v>0</v>
      </c>
      <c r="Z66" s="215">
        <f t="shared" si="17"/>
        <v>0</v>
      </c>
      <c r="AA66" s="219">
        <f t="shared" si="30"/>
        <v>0</v>
      </c>
      <c r="AB66" s="220"/>
      <c r="AC66" s="209">
        <f t="shared" si="18"/>
        <v>0</v>
      </c>
      <c r="AD66" s="215">
        <f t="shared" si="19"/>
        <v>0</v>
      </c>
      <c r="AE66" s="219">
        <f t="shared" si="31"/>
        <v>0</v>
      </c>
      <c r="AF66" s="220"/>
      <c r="AG66" s="209">
        <f t="shared" si="20"/>
        <v>0</v>
      </c>
      <c r="AH66" s="215">
        <f t="shared" si="21"/>
        <v>0</v>
      </c>
      <c r="AI66" s="219">
        <f t="shared" si="32"/>
        <v>0</v>
      </c>
      <c r="AJ66" s="220"/>
      <c r="AK66" s="209">
        <f t="shared" si="22"/>
        <v>0</v>
      </c>
      <c r="AL66" s="215">
        <f t="shared" si="23"/>
        <v>0</v>
      </c>
    </row>
    <row r="67" spans="1:38" x14ac:dyDescent="0.25">
      <c r="A67" s="217" t="s">
        <v>321</v>
      </c>
      <c r="B67" s="217" t="s">
        <v>102</v>
      </c>
      <c r="C67" s="217" t="s">
        <v>347</v>
      </c>
      <c r="D67" s="218">
        <v>2</v>
      </c>
      <c r="E67" s="185">
        <f>IFERROR(VLOOKUP($C67,Master_Device_DB!$G:$I,2,0),"")</f>
        <v>0.16</v>
      </c>
      <c r="F67" s="212">
        <f>IFERROR(VLOOKUP($C67,Master_Device_DB!$G:$I,3,0),"")</f>
        <v>1.5</v>
      </c>
      <c r="G67" s="219">
        <f t="shared" si="33"/>
        <v>0</v>
      </c>
      <c r="H67" s="220"/>
      <c r="I67" s="209">
        <f t="shared" si="8"/>
        <v>0</v>
      </c>
      <c r="J67" s="215">
        <f t="shared" si="9"/>
        <v>0</v>
      </c>
      <c r="K67" s="219">
        <f t="shared" si="26"/>
        <v>0</v>
      </c>
      <c r="L67" s="220"/>
      <c r="M67" s="209">
        <f t="shared" si="10"/>
        <v>0</v>
      </c>
      <c r="N67" s="215">
        <f t="shared" si="11"/>
        <v>0</v>
      </c>
      <c r="O67" s="219">
        <f t="shared" si="27"/>
        <v>0</v>
      </c>
      <c r="P67" s="220"/>
      <c r="Q67" s="209">
        <f t="shared" si="12"/>
        <v>0</v>
      </c>
      <c r="R67" s="215">
        <f t="shared" si="13"/>
        <v>0</v>
      </c>
      <c r="S67" s="219">
        <f t="shared" si="28"/>
        <v>0</v>
      </c>
      <c r="T67" s="220"/>
      <c r="U67" s="209">
        <f t="shared" si="14"/>
        <v>0</v>
      </c>
      <c r="V67" s="215">
        <f t="shared" si="15"/>
        <v>0</v>
      </c>
      <c r="W67" s="219">
        <f t="shared" si="29"/>
        <v>0</v>
      </c>
      <c r="X67" s="220"/>
      <c r="Y67" s="209">
        <f t="shared" si="16"/>
        <v>0</v>
      </c>
      <c r="Z67" s="215">
        <f t="shared" si="17"/>
        <v>0</v>
      </c>
      <c r="AA67" s="219">
        <f t="shared" si="30"/>
        <v>0</v>
      </c>
      <c r="AB67" s="220"/>
      <c r="AC67" s="209">
        <f t="shared" si="18"/>
        <v>0</v>
      </c>
      <c r="AD67" s="215">
        <f t="shared" si="19"/>
        <v>0</v>
      </c>
      <c r="AE67" s="219">
        <f t="shared" si="31"/>
        <v>0</v>
      </c>
      <c r="AF67" s="220"/>
      <c r="AG67" s="209">
        <f t="shared" si="20"/>
        <v>0</v>
      </c>
      <c r="AH67" s="215">
        <f t="shared" si="21"/>
        <v>0</v>
      </c>
      <c r="AI67" s="219">
        <f t="shared" si="32"/>
        <v>0</v>
      </c>
      <c r="AJ67" s="220"/>
      <c r="AK67" s="209">
        <f t="shared" si="22"/>
        <v>0</v>
      </c>
      <c r="AL67" s="215">
        <f t="shared" si="23"/>
        <v>0</v>
      </c>
    </row>
    <row r="68" spans="1:38" x14ac:dyDescent="0.25">
      <c r="A68" s="217" t="s">
        <v>321</v>
      </c>
      <c r="B68" s="217" t="s">
        <v>103</v>
      </c>
      <c r="C68" s="217" t="s">
        <v>350</v>
      </c>
      <c r="D68" s="218">
        <v>3</v>
      </c>
      <c r="E68" s="185">
        <f>IFERROR(VLOOKUP($C68,Master_Device_DB!$G:$I,2,0),"")</f>
        <v>0.6</v>
      </c>
      <c r="F68" s="212">
        <f>IFERROR(VLOOKUP($C68,Master_Device_DB!$G:$I,3,0),"")</f>
        <v>2.2000000000000002</v>
      </c>
      <c r="G68" s="219">
        <f t="shared" si="33"/>
        <v>0</v>
      </c>
      <c r="H68" s="220"/>
      <c r="I68" s="209">
        <f t="shared" si="8"/>
        <v>0</v>
      </c>
      <c r="J68" s="215">
        <f t="shared" si="9"/>
        <v>0</v>
      </c>
      <c r="K68" s="219">
        <f t="shared" si="26"/>
        <v>0</v>
      </c>
      <c r="L68" s="220"/>
      <c r="M68" s="209">
        <f t="shared" si="10"/>
        <v>0</v>
      </c>
      <c r="N68" s="215">
        <f t="shared" si="11"/>
        <v>0</v>
      </c>
      <c r="O68" s="219">
        <f t="shared" si="27"/>
        <v>0</v>
      </c>
      <c r="P68" s="220"/>
      <c r="Q68" s="209">
        <f t="shared" si="12"/>
        <v>0</v>
      </c>
      <c r="R68" s="215">
        <f t="shared" si="13"/>
        <v>0</v>
      </c>
      <c r="S68" s="219">
        <f t="shared" si="28"/>
        <v>0</v>
      </c>
      <c r="T68" s="220"/>
      <c r="U68" s="209">
        <f t="shared" si="14"/>
        <v>0</v>
      </c>
      <c r="V68" s="215">
        <f t="shared" si="15"/>
        <v>0</v>
      </c>
      <c r="W68" s="219">
        <f t="shared" si="29"/>
        <v>0</v>
      </c>
      <c r="X68" s="220"/>
      <c r="Y68" s="209">
        <f t="shared" si="16"/>
        <v>0</v>
      </c>
      <c r="Z68" s="215">
        <f t="shared" si="17"/>
        <v>0</v>
      </c>
      <c r="AA68" s="219">
        <f t="shared" si="30"/>
        <v>0</v>
      </c>
      <c r="AB68" s="220"/>
      <c r="AC68" s="209">
        <f t="shared" si="18"/>
        <v>0</v>
      </c>
      <c r="AD68" s="215">
        <f t="shared" si="19"/>
        <v>0</v>
      </c>
      <c r="AE68" s="219">
        <f t="shared" si="31"/>
        <v>0</v>
      </c>
      <c r="AF68" s="220"/>
      <c r="AG68" s="209">
        <f t="shared" si="20"/>
        <v>0</v>
      </c>
      <c r="AH68" s="215">
        <f t="shared" si="21"/>
        <v>0</v>
      </c>
      <c r="AI68" s="219">
        <f t="shared" si="32"/>
        <v>0</v>
      </c>
      <c r="AJ68" s="220"/>
      <c r="AK68" s="209">
        <f t="shared" si="22"/>
        <v>0</v>
      </c>
      <c r="AL68" s="215">
        <f t="shared" si="23"/>
        <v>0</v>
      </c>
    </row>
    <row r="69" spans="1:38" x14ac:dyDescent="0.25">
      <c r="A69" s="217" t="s">
        <v>321</v>
      </c>
      <c r="B69" s="217" t="s">
        <v>103</v>
      </c>
      <c r="C69" s="217" t="s">
        <v>353</v>
      </c>
      <c r="D69" s="218">
        <v>3</v>
      </c>
      <c r="E69" s="185">
        <f>IFERROR(VLOOKUP($C69,Master_Device_DB!$G:$I,2,0),"")</f>
        <v>0.16</v>
      </c>
      <c r="F69" s="212">
        <f>IFERROR(VLOOKUP($C69,Master_Device_DB!$G:$I,3,0),"")</f>
        <v>1.5</v>
      </c>
      <c r="G69" s="219">
        <f t="shared" ref="G69:G132" si="34">$D69*H69</f>
        <v>0</v>
      </c>
      <c r="H69" s="220"/>
      <c r="I69" s="209">
        <f t="shared" si="8"/>
        <v>0</v>
      </c>
      <c r="J69" s="215">
        <f t="shared" si="9"/>
        <v>0</v>
      </c>
      <c r="K69" s="219">
        <f t="shared" si="26"/>
        <v>0</v>
      </c>
      <c r="L69" s="220"/>
      <c r="M69" s="209">
        <f t="shared" si="10"/>
        <v>0</v>
      </c>
      <c r="N69" s="215">
        <f t="shared" si="11"/>
        <v>0</v>
      </c>
      <c r="O69" s="219">
        <f t="shared" si="27"/>
        <v>0</v>
      </c>
      <c r="P69" s="220"/>
      <c r="Q69" s="209">
        <f t="shared" si="12"/>
        <v>0</v>
      </c>
      <c r="R69" s="215">
        <f t="shared" si="13"/>
        <v>0</v>
      </c>
      <c r="S69" s="219">
        <f t="shared" si="28"/>
        <v>0</v>
      </c>
      <c r="T69" s="220"/>
      <c r="U69" s="209">
        <f t="shared" si="14"/>
        <v>0</v>
      </c>
      <c r="V69" s="215">
        <f t="shared" si="15"/>
        <v>0</v>
      </c>
      <c r="W69" s="219">
        <f t="shared" si="29"/>
        <v>0</v>
      </c>
      <c r="X69" s="220"/>
      <c r="Y69" s="209">
        <f t="shared" si="16"/>
        <v>0</v>
      </c>
      <c r="Z69" s="215">
        <f t="shared" si="17"/>
        <v>0</v>
      </c>
      <c r="AA69" s="219">
        <f t="shared" si="30"/>
        <v>0</v>
      </c>
      <c r="AB69" s="220"/>
      <c r="AC69" s="209">
        <f t="shared" si="18"/>
        <v>0</v>
      </c>
      <c r="AD69" s="215">
        <f t="shared" si="19"/>
        <v>0</v>
      </c>
      <c r="AE69" s="219">
        <f t="shared" si="31"/>
        <v>0</v>
      </c>
      <c r="AF69" s="220"/>
      <c r="AG69" s="209">
        <f t="shared" si="20"/>
        <v>0</v>
      </c>
      <c r="AH69" s="215">
        <f t="shared" si="21"/>
        <v>0</v>
      </c>
      <c r="AI69" s="219">
        <f t="shared" si="32"/>
        <v>0</v>
      </c>
      <c r="AJ69" s="220"/>
      <c r="AK69" s="209">
        <f t="shared" si="22"/>
        <v>0</v>
      </c>
      <c r="AL69" s="215">
        <f t="shared" si="23"/>
        <v>0</v>
      </c>
    </row>
    <row r="70" spans="1:38" x14ac:dyDescent="0.25">
      <c r="A70" s="217" t="s">
        <v>321</v>
      </c>
      <c r="B70" s="217" t="s">
        <v>230</v>
      </c>
      <c r="C70" s="217"/>
      <c r="D70" s="218">
        <v>1</v>
      </c>
      <c r="E70" s="185" t="str">
        <f>IFERROR(VLOOKUP($C70,Master_Device_DB!$G:$I,2,0),"")</f>
        <v/>
      </c>
      <c r="F70" s="212" t="str">
        <f>IFERROR(VLOOKUP($C70,Master_Device_DB!$G:$I,3,0),"")</f>
        <v/>
      </c>
      <c r="G70" s="219">
        <f t="shared" si="34"/>
        <v>0</v>
      </c>
      <c r="H70" s="220"/>
      <c r="I70" s="209" t="str">
        <f t="shared" si="8"/>
        <v/>
      </c>
      <c r="J70" s="215" t="str">
        <f t="shared" si="9"/>
        <v/>
      </c>
      <c r="K70" s="219">
        <f t="shared" ref="K70:K101" si="35">$D70*L70</f>
        <v>0</v>
      </c>
      <c r="L70" s="220"/>
      <c r="M70" s="209" t="str">
        <f t="shared" si="10"/>
        <v/>
      </c>
      <c r="N70" s="215" t="str">
        <f t="shared" si="11"/>
        <v/>
      </c>
      <c r="O70" s="219">
        <f t="shared" ref="O70:O101" si="36">$D70*P70</f>
        <v>0</v>
      </c>
      <c r="P70" s="220"/>
      <c r="Q70" s="209" t="str">
        <f t="shared" si="12"/>
        <v/>
      </c>
      <c r="R70" s="215" t="str">
        <f t="shared" si="13"/>
        <v/>
      </c>
      <c r="S70" s="219">
        <f t="shared" ref="S70:S101" si="37">$D70*T70</f>
        <v>0</v>
      </c>
      <c r="T70" s="220"/>
      <c r="U70" s="209" t="str">
        <f t="shared" si="14"/>
        <v/>
      </c>
      <c r="V70" s="215" t="str">
        <f t="shared" si="15"/>
        <v/>
      </c>
      <c r="W70" s="219">
        <f t="shared" ref="W70:W101" si="38">$D70*X70</f>
        <v>0</v>
      </c>
      <c r="X70" s="220"/>
      <c r="Y70" s="209" t="str">
        <f t="shared" si="16"/>
        <v/>
      </c>
      <c r="Z70" s="215" t="str">
        <f t="shared" si="17"/>
        <v/>
      </c>
      <c r="AA70" s="219">
        <f t="shared" ref="AA70:AA101" si="39">$D70*AB70</f>
        <v>0</v>
      </c>
      <c r="AB70" s="220"/>
      <c r="AC70" s="209" t="str">
        <f t="shared" si="18"/>
        <v/>
      </c>
      <c r="AD70" s="215" t="str">
        <f t="shared" si="19"/>
        <v/>
      </c>
      <c r="AE70" s="219">
        <f t="shared" ref="AE70:AE101" si="40">$D70*AF70</f>
        <v>0</v>
      </c>
      <c r="AF70" s="220"/>
      <c r="AG70" s="209" t="str">
        <f t="shared" si="20"/>
        <v/>
      </c>
      <c r="AH70" s="215" t="str">
        <f t="shared" si="21"/>
        <v/>
      </c>
      <c r="AI70" s="219">
        <f t="shared" ref="AI70:AI101" si="41">$D70*AJ70</f>
        <v>0</v>
      </c>
      <c r="AJ70" s="220"/>
      <c r="AK70" s="209" t="str">
        <f t="shared" si="22"/>
        <v/>
      </c>
      <c r="AL70" s="215" t="str">
        <f t="shared" si="23"/>
        <v/>
      </c>
    </row>
    <row r="71" spans="1:38" x14ac:dyDescent="0.25">
      <c r="A71" s="217" t="s">
        <v>321</v>
      </c>
      <c r="B71" s="217" t="s">
        <v>231</v>
      </c>
      <c r="C71" s="217"/>
      <c r="D71" s="218">
        <v>1</v>
      </c>
      <c r="E71" s="185" t="str">
        <f>IFERROR(VLOOKUP($C71,Master_Device_DB!$G:$I,2,0),"")</f>
        <v/>
      </c>
      <c r="F71" s="212" t="str">
        <f>IFERROR(VLOOKUP($C71,Master_Device_DB!$G:$I,3,0),"")</f>
        <v/>
      </c>
      <c r="G71" s="219">
        <f t="shared" si="34"/>
        <v>0</v>
      </c>
      <c r="H71" s="220"/>
      <c r="I71" s="209" t="str">
        <f t="shared" ref="I71:I134" si="42">IFERROR(H71*$E71,"")</f>
        <v/>
      </c>
      <c r="J71" s="215" t="str">
        <f t="shared" ref="J71:J134" si="43">IFERROR(H71*$F71,"")</f>
        <v/>
      </c>
      <c r="K71" s="219">
        <f t="shared" si="35"/>
        <v>0</v>
      </c>
      <c r="L71" s="220"/>
      <c r="M71" s="209" t="str">
        <f t="shared" ref="M71:M134" si="44">IFERROR(L71*$E71,"")</f>
        <v/>
      </c>
      <c r="N71" s="215" t="str">
        <f t="shared" ref="N71:N134" si="45">IFERROR(L71*$F71,"")</f>
        <v/>
      </c>
      <c r="O71" s="219">
        <f t="shared" si="36"/>
        <v>0</v>
      </c>
      <c r="P71" s="220"/>
      <c r="Q71" s="209" t="str">
        <f t="shared" ref="Q71:Q134" si="46">IFERROR(P71*$E71,"")</f>
        <v/>
      </c>
      <c r="R71" s="215" t="str">
        <f t="shared" ref="R71:R134" si="47">IFERROR(P71*$F71,"")</f>
        <v/>
      </c>
      <c r="S71" s="219">
        <f t="shared" si="37"/>
        <v>0</v>
      </c>
      <c r="T71" s="220"/>
      <c r="U71" s="209" t="str">
        <f t="shared" ref="U71:U134" si="48">IFERROR(T71*$E71,"")</f>
        <v/>
      </c>
      <c r="V71" s="215" t="str">
        <f t="shared" ref="V71:V134" si="49">IFERROR(T71*$F71,"")</f>
        <v/>
      </c>
      <c r="W71" s="219">
        <f t="shared" si="38"/>
        <v>0</v>
      </c>
      <c r="X71" s="220"/>
      <c r="Y71" s="209" t="str">
        <f t="shared" ref="Y71:Y134" si="50">IFERROR(X71*$E71,"")</f>
        <v/>
      </c>
      <c r="Z71" s="215" t="str">
        <f t="shared" ref="Z71:Z134" si="51">IFERROR(X71*$F71,"")</f>
        <v/>
      </c>
      <c r="AA71" s="219">
        <f t="shared" si="39"/>
        <v>0</v>
      </c>
      <c r="AB71" s="220"/>
      <c r="AC71" s="209" t="str">
        <f t="shared" ref="AC71:AC134" si="52">IFERROR(AB71*$E71,"")</f>
        <v/>
      </c>
      <c r="AD71" s="215" t="str">
        <f t="shared" ref="AD71:AD134" si="53">IFERROR(AB71*$F71,"")</f>
        <v/>
      </c>
      <c r="AE71" s="219">
        <f t="shared" si="40"/>
        <v>0</v>
      </c>
      <c r="AF71" s="220"/>
      <c r="AG71" s="209" t="str">
        <f t="shared" ref="AG71:AG134" si="54">IFERROR(AF71*$E71,"")</f>
        <v/>
      </c>
      <c r="AH71" s="215" t="str">
        <f t="shared" ref="AH71:AH134" si="55">IFERROR(AF71*$F71,"")</f>
        <v/>
      </c>
      <c r="AI71" s="219">
        <f t="shared" si="41"/>
        <v>0</v>
      </c>
      <c r="AJ71" s="220"/>
      <c r="AK71" s="209" t="str">
        <f t="shared" ref="AK71:AK134" si="56">IFERROR(AJ71*$E71,"")</f>
        <v/>
      </c>
      <c r="AL71" s="215" t="str">
        <f t="shared" ref="AL71:AL134" si="57">IFERROR(AJ71*$F71,"")</f>
        <v/>
      </c>
    </row>
    <row r="72" spans="1:38" x14ac:dyDescent="0.25">
      <c r="A72" s="217" t="s">
        <v>321</v>
      </c>
      <c r="B72" s="217" t="s">
        <v>232</v>
      </c>
      <c r="C72" s="217"/>
      <c r="D72" s="218">
        <v>1</v>
      </c>
      <c r="E72" s="185" t="str">
        <f>IFERROR(VLOOKUP($C72,Master_Device_DB!$G:$I,2,0),"")</f>
        <v/>
      </c>
      <c r="F72" s="212" t="str">
        <f>IFERROR(VLOOKUP($C72,Master_Device_DB!$G:$I,3,0),"")</f>
        <v/>
      </c>
      <c r="G72" s="219">
        <f t="shared" si="34"/>
        <v>0</v>
      </c>
      <c r="H72" s="220"/>
      <c r="I72" s="209" t="str">
        <f t="shared" si="42"/>
        <v/>
      </c>
      <c r="J72" s="215" t="str">
        <f t="shared" si="43"/>
        <v/>
      </c>
      <c r="K72" s="219">
        <f t="shared" si="35"/>
        <v>0</v>
      </c>
      <c r="L72" s="220"/>
      <c r="M72" s="209" t="str">
        <f t="shared" si="44"/>
        <v/>
      </c>
      <c r="N72" s="215" t="str">
        <f t="shared" si="45"/>
        <v/>
      </c>
      <c r="O72" s="219">
        <f t="shared" si="36"/>
        <v>0</v>
      </c>
      <c r="P72" s="220"/>
      <c r="Q72" s="209" t="str">
        <f t="shared" si="46"/>
        <v/>
      </c>
      <c r="R72" s="215" t="str">
        <f t="shared" si="47"/>
        <v/>
      </c>
      <c r="S72" s="219">
        <f t="shared" si="37"/>
        <v>0</v>
      </c>
      <c r="T72" s="220"/>
      <c r="U72" s="209" t="str">
        <f t="shared" si="48"/>
        <v/>
      </c>
      <c r="V72" s="215" t="str">
        <f t="shared" si="49"/>
        <v/>
      </c>
      <c r="W72" s="219">
        <f t="shared" si="38"/>
        <v>0</v>
      </c>
      <c r="X72" s="220"/>
      <c r="Y72" s="209" t="str">
        <f t="shared" si="50"/>
        <v/>
      </c>
      <c r="Z72" s="215" t="str">
        <f t="shared" si="51"/>
        <v/>
      </c>
      <c r="AA72" s="219">
        <f t="shared" si="39"/>
        <v>0</v>
      </c>
      <c r="AB72" s="220"/>
      <c r="AC72" s="209" t="str">
        <f t="shared" si="52"/>
        <v/>
      </c>
      <c r="AD72" s="215" t="str">
        <f t="shared" si="53"/>
        <v/>
      </c>
      <c r="AE72" s="219">
        <f t="shared" si="40"/>
        <v>0</v>
      </c>
      <c r="AF72" s="220"/>
      <c r="AG72" s="209" t="str">
        <f t="shared" si="54"/>
        <v/>
      </c>
      <c r="AH72" s="215" t="str">
        <f t="shared" si="55"/>
        <v/>
      </c>
      <c r="AI72" s="219">
        <f t="shared" si="41"/>
        <v>0</v>
      </c>
      <c r="AJ72" s="220"/>
      <c r="AK72" s="209" t="str">
        <f t="shared" si="56"/>
        <v/>
      </c>
      <c r="AL72" s="215" t="str">
        <f t="shared" si="57"/>
        <v/>
      </c>
    </row>
    <row r="73" spans="1:38" x14ac:dyDescent="0.25">
      <c r="A73" s="217" t="s">
        <v>321</v>
      </c>
      <c r="B73" s="217" t="s">
        <v>233</v>
      </c>
      <c r="C73" s="217"/>
      <c r="D73" s="218">
        <v>1</v>
      </c>
      <c r="E73" s="185" t="str">
        <f>IFERROR(VLOOKUP($C73,Master_Device_DB!$G:$I,2,0),"")</f>
        <v/>
      </c>
      <c r="F73" s="212" t="str">
        <f>IFERROR(VLOOKUP($C73,Master_Device_DB!$G:$I,3,0),"")</f>
        <v/>
      </c>
      <c r="G73" s="219">
        <f t="shared" si="34"/>
        <v>0</v>
      </c>
      <c r="H73" s="220"/>
      <c r="I73" s="209" t="str">
        <f t="shared" si="42"/>
        <v/>
      </c>
      <c r="J73" s="215" t="str">
        <f t="shared" si="43"/>
        <v/>
      </c>
      <c r="K73" s="219">
        <f t="shared" si="35"/>
        <v>0</v>
      </c>
      <c r="L73" s="220"/>
      <c r="M73" s="209" t="str">
        <f t="shared" si="44"/>
        <v/>
      </c>
      <c r="N73" s="215" t="str">
        <f t="shared" si="45"/>
        <v/>
      </c>
      <c r="O73" s="219">
        <f t="shared" si="36"/>
        <v>0</v>
      </c>
      <c r="P73" s="220"/>
      <c r="Q73" s="209" t="str">
        <f t="shared" si="46"/>
        <v/>
      </c>
      <c r="R73" s="215" t="str">
        <f t="shared" si="47"/>
        <v/>
      </c>
      <c r="S73" s="219">
        <f t="shared" si="37"/>
        <v>0</v>
      </c>
      <c r="T73" s="220"/>
      <c r="U73" s="209" t="str">
        <f t="shared" si="48"/>
        <v/>
      </c>
      <c r="V73" s="215" t="str">
        <f t="shared" si="49"/>
        <v/>
      </c>
      <c r="W73" s="219">
        <f t="shared" si="38"/>
        <v>0</v>
      </c>
      <c r="X73" s="220"/>
      <c r="Y73" s="209" t="str">
        <f t="shared" si="50"/>
        <v/>
      </c>
      <c r="Z73" s="215" t="str">
        <f t="shared" si="51"/>
        <v/>
      </c>
      <c r="AA73" s="219">
        <f t="shared" si="39"/>
        <v>0</v>
      </c>
      <c r="AB73" s="220"/>
      <c r="AC73" s="209" t="str">
        <f t="shared" si="52"/>
        <v/>
      </c>
      <c r="AD73" s="215" t="str">
        <f t="shared" si="53"/>
        <v/>
      </c>
      <c r="AE73" s="219">
        <f t="shared" si="40"/>
        <v>0</v>
      </c>
      <c r="AF73" s="220"/>
      <c r="AG73" s="209" t="str">
        <f t="shared" si="54"/>
        <v/>
      </c>
      <c r="AH73" s="215" t="str">
        <f t="shared" si="55"/>
        <v/>
      </c>
      <c r="AI73" s="219">
        <f t="shared" si="41"/>
        <v>0</v>
      </c>
      <c r="AJ73" s="220"/>
      <c r="AK73" s="209" t="str">
        <f t="shared" si="56"/>
        <v/>
      </c>
      <c r="AL73" s="215" t="str">
        <f t="shared" si="57"/>
        <v/>
      </c>
    </row>
    <row r="74" spans="1:38" x14ac:dyDescent="0.25">
      <c r="A74" s="217" t="s">
        <v>321</v>
      </c>
      <c r="B74" s="217" t="s">
        <v>233</v>
      </c>
      <c r="C74" s="217"/>
      <c r="D74" s="218">
        <v>1</v>
      </c>
      <c r="E74" s="185" t="str">
        <f>IFERROR(VLOOKUP($C74,Master_Device_DB!$G:$I,2,0),"")</f>
        <v/>
      </c>
      <c r="F74" s="212" t="str">
        <f>IFERROR(VLOOKUP($C74,Master_Device_DB!$G:$I,3,0),"")</f>
        <v/>
      </c>
      <c r="G74" s="219">
        <f t="shared" si="34"/>
        <v>0</v>
      </c>
      <c r="H74" s="220"/>
      <c r="I74" s="209" t="str">
        <f t="shared" si="42"/>
        <v/>
      </c>
      <c r="J74" s="215" t="str">
        <f t="shared" si="43"/>
        <v/>
      </c>
      <c r="K74" s="219">
        <f t="shared" si="35"/>
        <v>0</v>
      </c>
      <c r="L74" s="220"/>
      <c r="M74" s="209" t="str">
        <f t="shared" si="44"/>
        <v/>
      </c>
      <c r="N74" s="215" t="str">
        <f t="shared" si="45"/>
        <v/>
      </c>
      <c r="O74" s="219">
        <f t="shared" si="36"/>
        <v>0</v>
      </c>
      <c r="P74" s="220"/>
      <c r="Q74" s="209" t="str">
        <f t="shared" si="46"/>
        <v/>
      </c>
      <c r="R74" s="215" t="str">
        <f t="shared" si="47"/>
        <v/>
      </c>
      <c r="S74" s="219">
        <f t="shared" si="37"/>
        <v>0</v>
      </c>
      <c r="T74" s="220"/>
      <c r="U74" s="209" t="str">
        <f t="shared" si="48"/>
        <v/>
      </c>
      <c r="V74" s="215" t="str">
        <f t="shared" si="49"/>
        <v/>
      </c>
      <c r="W74" s="219">
        <f t="shared" si="38"/>
        <v>0</v>
      </c>
      <c r="X74" s="220"/>
      <c r="Y74" s="209" t="str">
        <f t="shared" si="50"/>
        <v/>
      </c>
      <c r="Z74" s="215" t="str">
        <f t="shared" si="51"/>
        <v/>
      </c>
      <c r="AA74" s="219">
        <f t="shared" si="39"/>
        <v>0</v>
      </c>
      <c r="AB74" s="220"/>
      <c r="AC74" s="209" t="str">
        <f t="shared" si="52"/>
        <v/>
      </c>
      <c r="AD74" s="215" t="str">
        <f t="shared" si="53"/>
        <v/>
      </c>
      <c r="AE74" s="219">
        <f t="shared" si="40"/>
        <v>0</v>
      </c>
      <c r="AF74" s="220"/>
      <c r="AG74" s="209" t="str">
        <f t="shared" si="54"/>
        <v/>
      </c>
      <c r="AH74" s="215" t="str">
        <f t="shared" si="55"/>
        <v/>
      </c>
      <c r="AI74" s="219">
        <f t="shared" si="41"/>
        <v>0</v>
      </c>
      <c r="AJ74" s="220"/>
      <c r="AK74" s="209" t="str">
        <f t="shared" si="56"/>
        <v/>
      </c>
      <c r="AL74" s="215" t="str">
        <f t="shared" si="57"/>
        <v/>
      </c>
    </row>
    <row r="75" spans="1:38" x14ac:dyDescent="0.25">
      <c r="A75" s="217" t="s">
        <v>321</v>
      </c>
      <c r="B75" s="217" t="s">
        <v>234</v>
      </c>
      <c r="C75" s="217"/>
      <c r="D75" s="218">
        <v>1</v>
      </c>
      <c r="E75" s="185" t="str">
        <f>IFERROR(VLOOKUP($C75,Master_Device_DB!$G:$I,2,0),"")</f>
        <v/>
      </c>
      <c r="F75" s="212" t="str">
        <f>IFERROR(VLOOKUP($C75,Master_Device_DB!$G:$I,3,0),"")</f>
        <v/>
      </c>
      <c r="G75" s="219">
        <f t="shared" si="34"/>
        <v>0</v>
      </c>
      <c r="H75" s="220"/>
      <c r="I75" s="209" t="str">
        <f t="shared" si="42"/>
        <v/>
      </c>
      <c r="J75" s="215" t="str">
        <f t="shared" si="43"/>
        <v/>
      </c>
      <c r="K75" s="219">
        <f t="shared" si="35"/>
        <v>0</v>
      </c>
      <c r="L75" s="220"/>
      <c r="M75" s="209" t="str">
        <f t="shared" si="44"/>
        <v/>
      </c>
      <c r="N75" s="215" t="str">
        <f t="shared" si="45"/>
        <v/>
      </c>
      <c r="O75" s="219">
        <f t="shared" si="36"/>
        <v>0</v>
      </c>
      <c r="P75" s="220"/>
      <c r="Q75" s="209" t="str">
        <f t="shared" si="46"/>
        <v/>
      </c>
      <c r="R75" s="215" t="str">
        <f t="shared" si="47"/>
        <v/>
      </c>
      <c r="S75" s="219">
        <f t="shared" si="37"/>
        <v>0</v>
      </c>
      <c r="T75" s="220"/>
      <c r="U75" s="209" t="str">
        <f t="shared" si="48"/>
        <v/>
      </c>
      <c r="V75" s="215" t="str">
        <f t="shared" si="49"/>
        <v/>
      </c>
      <c r="W75" s="219">
        <f t="shared" si="38"/>
        <v>0</v>
      </c>
      <c r="X75" s="220"/>
      <c r="Y75" s="209" t="str">
        <f t="shared" si="50"/>
        <v/>
      </c>
      <c r="Z75" s="215" t="str">
        <f t="shared" si="51"/>
        <v/>
      </c>
      <c r="AA75" s="219">
        <f t="shared" si="39"/>
        <v>0</v>
      </c>
      <c r="AB75" s="220"/>
      <c r="AC75" s="209" t="str">
        <f t="shared" si="52"/>
        <v/>
      </c>
      <c r="AD75" s="215" t="str">
        <f t="shared" si="53"/>
        <v/>
      </c>
      <c r="AE75" s="219">
        <f t="shared" si="40"/>
        <v>0</v>
      </c>
      <c r="AF75" s="220"/>
      <c r="AG75" s="209" t="str">
        <f t="shared" si="54"/>
        <v/>
      </c>
      <c r="AH75" s="215" t="str">
        <f t="shared" si="55"/>
        <v/>
      </c>
      <c r="AI75" s="219">
        <f t="shared" si="41"/>
        <v>0</v>
      </c>
      <c r="AJ75" s="220"/>
      <c r="AK75" s="209" t="str">
        <f t="shared" si="56"/>
        <v/>
      </c>
      <c r="AL75" s="215" t="str">
        <f t="shared" si="57"/>
        <v/>
      </c>
    </row>
    <row r="76" spans="1:38" x14ac:dyDescent="0.25">
      <c r="A76" s="217" t="s">
        <v>321</v>
      </c>
      <c r="B76" s="217" t="s">
        <v>234</v>
      </c>
      <c r="C76" s="217"/>
      <c r="D76" s="218">
        <v>1</v>
      </c>
      <c r="E76" s="185" t="str">
        <f>IFERROR(VLOOKUP($C76,Master_Device_DB!$G:$I,2,0),"")</f>
        <v/>
      </c>
      <c r="F76" s="212" t="str">
        <f>IFERROR(VLOOKUP($C76,Master_Device_DB!$G:$I,3,0),"")</f>
        <v/>
      </c>
      <c r="G76" s="219">
        <f t="shared" si="34"/>
        <v>0</v>
      </c>
      <c r="H76" s="220"/>
      <c r="I76" s="209" t="str">
        <f t="shared" si="42"/>
        <v/>
      </c>
      <c r="J76" s="215" t="str">
        <f t="shared" si="43"/>
        <v/>
      </c>
      <c r="K76" s="219">
        <f t="shared" si="35"/>
        <v>0</v>
      </c>
      <c r="L76" s="220"/>
      <c r="M76" s="209" t="str">
        <f t="shared" si="44"/>
        <v/>
      </c>
      <c r="N76" s="215" t="str">
        <f t="shared" si="45"/>
        <v/>
      </c>
      <c r="O76" s="219">
        <f t="shared" si="36"/>
        <v>0</v>
      </c>
      <c r="P76" s="220"/>
      <c r="Q76" s="209" t="str">
        <f t="shared" si="46"/>
        <v/>
      </c>
      <c r="R76" s="215" t="str">
        <f t="shared" si="47"/>
        <v/>
      </c>
      <c r="S76" s="219">
        <f t="shared" si="37"/>
        <v>0</v>
      </c>
      <c r="T76" s="220"/>
      <c r="U76" s="209" t="str">
        <f t="shared" si="48"/>
        <v/>
      </c>
      <c r="V76" s="215" t="str">
        <f t="shared" si="49"/>
        <v/>
      </c>
      <c r="W76" s="219">
        <f t="shared" si="38"/>
        <v>0</v>
      </c>
      <c r="X76" s="220"/>
      <c r="Y76" s="209" t="str">
        <f t="shared" si="50"/>
        <v/>
      </c>
      <c r="Z76" s="215" t="str">
        <f t="shared" si="51"/>
        <v/>
      </c>
      <c r="AA76" s="219">
        <f t="shared" si="39"/>
        <v>0</v>
      </c>
      <c r="AB76" s="220"/>
      <c r="AC76" s="209" t="str">
        <f t="shared" si="52"/>
        <v/>
      </c>
      <c r="AD76" s="215" t="str">
        <f t="shared" si="53"/>
        <v/>
      </c>
      <c r="AE76" s="219">
        <f t="shared" si="40"/>
        <v>0</v>
      </c>
      <c r="AF76" s="220"/>
      <c r="AG76" s="209" t="str">
        <f t="shared" si="54"/>
        <v/>
      </c>
      <c r="AH76" s="215" t="str">
        <f t="shared" si="55"/>
        <v/>
      </c>
      <c r="AI76" s="219">
        <f t="shared" si="41"/>
        <v>0</v>
      </c>
      <c r="AJ76" s="220"/>
      <c r="AK76" s="209" t="str">
        <f t="shared" si="56"/>
        <v/>
      </c>
      <c r="AL76" s="215" t="str">
        <f t="shared" si="57"/>
        <v/>
      </c>
    </row>
    <row r="77" spans="1:38" x14ac:dyDescent="0.25">
      <c r="A77" s="217" t="s">
        <v>321</v>
      </c>
      <c r="B77" s="217" t="s">
        <v>235</v>
      </c>
      <c r="C77" s="217"/>
      <c r="D77" s="218">
        <v>1</v>
      </c>
      <c r="E77" s="185" t="str">
        <f>IFERROR(VLOOKUP($C77,Master_Device_DB!$G:$I,2,0),"")</f>
        <v/>
      </c>
      <c r="F77" s="212" t="str">
        <f>IFERROR(VLOOKUP($C77,Master_Device_DB!$G:$I,3,0),"")</f>
        <v/>
      </c>
      <c r="G77" s="219">
        <f t="shared" si="34"/>
        <v>0</v>
      </c>
      <c r="H77" s="220"/>
      <c r="I77" s="209" t="str">
        <f t="shared" si="42"/>
        <v/>
      </c>
      <c r="J77" s="215" t="str">
        <f t="shared" si="43"/>
        <v/>
      </c>
      <c r="K77" s="219">
        <f t="shared" si="35"/>
        <v>0</v>
      </c>
      <c r="L77" s="220"/>
      <c r="M77" s="209" t="str">
        <f t="shared" si="44"/>
        <v/>
      </c>
      <c r="N77" s="215" t="str">
        <f t="shared" si="45"/>
        <v/>
      </c>
      <c r="O77" s="219">
        <f t="shared" si="36"/>
        <v>0</v>
      </c>
      <c r="P77" s="220"/>
      <c r="Q77" s="209" t="str">
        <f t="shared" si="46"/>
        <v/>
      </c>
      <c r="R77" s="215" t="str">
        <f t="shared" si="47"/>
        <v/>
      </c>
      <c r="S77" s="219">
        <f t="shared" si="37"/>
        <v>0</v>
      </c>
      <c r="T77" s="220"/>
      <c r="U77" s="209" t="str">
        <f t="shared" si="48"/>
        <v/>
      </c>
      <c r="V77" s="215" t="str">
        <f t="shared" si="49"/>
        <v/>
      </c>
      <c r="W77" s="219">
        <f t="shared" si="38"/>
        <v>0</v>
      </c>
      <c r="X77" s="220"/>
      <c r="Y77" s="209" t="str">
        <f t="shared" si="50"/>
        <v/>
      </c>
      <c r="Z77" s="215" t="str">
        <f t="shared" si="51"/>
        <v/>
      </c>
      <c r="AA77" s="219">
        <f t="shared" si="39"/>
        <v>0</v>
      </c>
      <c r="AB77" s="220"/>
      <c r="AC77" s="209" t="str">
        <f t="shared" si="52"/>
        <v/>
      </c>
      <c r="AD77" s="215" t="str">
        <f t="shared" si="53"/>
        <v/>
      </c>
      <c r="AE77" s="219">
        <f t="shared" si="40"/>
        <v>0</v>
      </c>
      <c r="AF77" s="220"/>
      <c r="AG77" s="209" t="str">
        <f t="shared" si="54"/>
        <v/>
      </c>
      <c r="AH77" s="215" t="str">
        <f t="shared" si="55"/>
        <v/>
      </c>
      <c r="AI77" s="219">
        <f t="shared" si="41"/>
        <v>0</v>
      </c>
      <c r="AJ77" s="220"/>
      <c r="AK77" s="209" t="str">
        <f t="shared" si="56"/>
        <v/>
      </c>
      <c r="AL77" s="215" t="str">
        <f t="shared" si="57"/>
        <v/>
      </c>
    </row>
    <row r="78" spans="1:38" x14ac:dyDescent="0.25">
      <c r="A78" s="217" t="s">
        <v>321</v>
      </c>
      <c r="B78" s="217" t="s">
        <v>235</v>
      </c>
      <c r="C78" s="217" t="s">
        <v>356</v>
      </c>
      <c r="D78" s="218">
        <v>1</v>
      </c>
      <c r="E78" s="185">
        <f>IFERROR(VLOOKUP($C78,Master_Device_DB!$G:$I,2,0),"")</f>
        <v>0.3</v>
      </c>
      <c r="F78" s="212">
        <f>IFERROR(VLOOKUP($C78,Master_Device_DB!$G:$I,3,0),"")</f>
        <v>5</v>
      </c>
      <c r="G78" s="219">
        <f t="shared" si="34"/>
        <v>0</v>
      </c>
      <c r="H78" s="220"/>
      <c r="I78" s="209">
        <f t="shared" si="42"/>
        <v>0</v>
      </c>
      <c r="J78" s="215">
        <f t="shared" si="43"/>
        <v>0</v>
      </c>
      <c r="K78" s="219">
        <f t="shared" si="35"/>
        <v>0</v>
      </c>
      <c r="L78" s="220"/>
      <c r="M78" s="209">
        <f t="shared" si="44"/>
        <v>0</v>
      </c>
      <c r="N78" s="215">
        <f t="shared" si="45"/>
        <v>0</v>
      </c>
      <c r="O78" s="219">
        <f t="shared" si="36"/>
        <v>0</v>
      </c>
      <c r="P78" s="220"/>
      <c r="Q78" s="209">
        <f t="shared" si="46"/>
        <v>0</v>
      </c>
      <c r="R78" s="215">
        <f t="shared" si="47"/>
        <v>0</v>
      </c>
      <c r="S78" s="219">
        <f t="shared" si="37"/>
        <v>0</v>
      </c>
      <c r="T78" s="220"/>
      <c r="U78" s="209">
        <f t="shared" si="48"/>
        <v>0</v>
      </c>
      <c r="V78" s="215">
        <f t="shared" si="49"/>
        <v>0</v>
      </c>
      <c r="W78" s="219">
        <f t="shared" si="38"/>
        <v>0</v>
      </c>
      <c r="X78" s="220"/>
      <c r="Y78" s="209">
        <f t="shared" si="50"/>
        <v>0</v>
      </c>
      <c r="Z78" s="215">
        <f t="shared" si="51"/>
        <v>0</v>
      </c>
      <c r="AA78" s="219">
        <f t="shared" si="39"/>
        <v>0</v>
      </c>
      <c r="AB78" s="220"/>
      <c r="AC78" s="209">
        <f t="shared" si="52"/>
        <v>0</v>
      </c>
      <c r="AD78" s="215">
        <f t="shared" si="53"/>
        <v>0</v>
      </c>
      <c r="AE78" s="219">
        <f t="shared" si="40"/>
        <v>0</v>
      </c>
      <c r="AF78" s="220"/>
      <c r="AG78" s="209">
        <f t="shared" si="54"/>
        <v>0</v>
      </c>
      <c r="AH78" s="215">
        <f t="shared" si="55"/>
        <v>0</v>
      </c>
      <c r="AI78" s="219">
        <f t="shared" si="41"/>
        <v>0</v>
      </c>
      <c r="AJ78" s="220"/>
      <c r="AK78" s="209">
        <f t="shared" si="56"/>
        <v>0</v>
      </c>
      <c r="AL78" s="215">
        <f t="shared" si="57"/>
        <v>0</v>
      </c>
    </row>
    <row r="79" spans="1:38" x14ac:dyDescent="0.25">
      <c r="A79" s="217" t="s">
        <v>321</v>
      </c>
      <c r="B79" s="217" t="s">
        <v>250</v>
      </c>
      <c r="C79" s="217"/>
      <c r="D79" s="218">
        <v>1</v>
      </c>
      <c r="E79" s="185" t="str">
        <f>IFERROR(VLOOKUP($C79,Master_Device_DB!$G:$I,2,0),"")</f>
        <v/>
      </c>
      <c r="F79" s="212" t="str">
        <f>IFERROR(VLOOKUP($C79,Master_Device_DB!$G:$I,3,0),"")</f>
        <v/>
      </c>
      <c r="G79" s="219">
        <f t="shared" si="34"/>
        <v>0</v>
      </c>
      <c r="H79" s="220"/>
      <c r="I79" s="209" t="str">
        <f t="shared" si="42"/>
        <v/>
      </c>
      <c r="J79" s="215" t="str">
        <f t="shared" si="43"/>
        <v/>
      </c>
      <c r="K79" s="219">
        <f t="shared" si="35"/>
        <v>0</v>
      </c>
      <c r="L79" s="220"/>
      <c r="M79" s="209" t="str">
        <f t="shared" si="44"/>
        <v/>
      </c>
      <c r="N79" s="215" t="str">
        <f t="shared" si="45"/>
        <v/>
      </c>
      <c r="O79" s="219">
        <f t="shared" si="36"/>
        <v>0</v>
      </c>
      <c r="P79" s="220"/>
      <c r="Q79" s="209" t="str">
        <f t="shared" si="46"/>
        <v/>
      </c>
      <c r="R79" s="215" t="str">
        <f t="shared" si="47"/>
        <v/>
      </c>
      <c r="S79" s="219">
        <f t="shared" si="37"/>
        <v>0</v>
      </c>
      <c r="T79" s="220"/>
      <c r="U79" s="209" t="str">
        <f t="shared" si="48"/>
        <v/>
      </c>
      <c r="V79" s="215" t="str">
        <f t="shared" si="49"/>
        <v/>
      </c>
      <c r="W79" s="219">
        <f t="shared" si="38"/>
        <v>0</v>
      </c>
      <c r="X79" s="220"/>
      <c r="Y79" s="209" t="str">
        <f t="shared" si="50"/>
        <v/>
      </c>
      <c r="Z79" s="215" t="str">
        <f t="shared" si="51"/>
        <v/>
      </c>
      <c r="AA79" s="219">
        <f t="shared" si="39"/>
        <v>0</v>
      </c>
      <c r="AB79" s="220"/>
      <c r="AC79" s="209" t="str">
        <f t="shared" si="52"/>
        <v/>
      </c>
      <c r="AD79" s="215" t="str">
        <f t="shared" si="53"/>
        <v/>
      </c>
      <c r="AE79" s="219">
        <f t="shared" si="40"/>
        <v>0</v>
      </c>
      <c r="AF79" s="220"/>
      <c r="AG79" s="209" t="str">
        <f t="shared" si="54"/>
        <v/>
      </c>
      <c r="AH79" s="215" t="str">
        <f t="shared" si="55"/>
        <v/>
      </c>
      <c r="AI79" s="219">
        <f t="shared" si="41"/>
        <v>0</v>
      </c>
      <c r="AJ79" s="220"/>
      <c r="AK79" s="209" t="str">
        <f t="shared" si="56"/>
        <v/>
      </c>
      <c r="AL79" s="215" t="str">
        <f t="shared" si="57"/>
        <v/>
      </c>
    </row>
    <row r="80" spans="1:38" x14ac:dyDescent="0.25">
      <c r="A80" s="217" t="s">
        <v>321</v>
      </c>
      <c r="B80" s="217" t="s">
        <v>251</v>
      </c>
      <c r="C80" s="217" t="s">
        <v>357</v>
      </c>
      <c r="D80" s="218">
        <v>1</v>
      </c>
      <c r="E80" s="185">
        <f>IFERROR(VLOOKUP($C80,Master_Device_DB!$G:$I,2,0),"")</f>
        <v>0.4</v>
      </c>
      <c r="F80" s="212">
        <f>IFERROR(VLOOKUP($C80,Master_Device_DB!$G:$I,3,0),"")</f>
        <v>7.6</v>
      </c>
      <c r="G80" s="219">
        <f t="shared" si="34"/>
        <v>0</v>
      </c>
      <c r="H80" s="220"/>
      <c r="I80" s="209">
        <f t="shared" si="42"/>
        <v>0</v>
      </c>
      <c r="J80" s="215">
        <f t="shared" si="43"/>
        <v>0</v>
      </c>
      <c r="K80" s="219">
        <f t="shared" si="35"/>
        <v>0</v>
      </c>
      <c r="L80" s="220"/>
      <c r="M80" s="209">
        <f t="shared" si="44"/>
        <v>0</v>
      </c>
      <c r="N80" s="215">
        <f t="shared" si="45"/>
        <v>0</v>
      </c>
      <c r="O80" s="219">
        <f t="shared" si="36"/>
        <v>0</v>
      </c>
      <c r="P80" s="220"/>
      <c r="Q80" s="209">
        <f t="shared" si="46"/>
        <v>0</v>
      </c>
      <c r="R80" s="215">
        <f t="shared" si="47"/>
        <v>0</v>
      </c>
      <c r="S80" s="219">
        <f t="shared" si="37"/>
        <v>0</v>
      </c>
      <c r="T80" s="220"/>
      <c r="U80" s="209">
        <f t="shared" si="48"/>
        <v>0</v>
      </c>
      <c r="V80" s="215">
        <f t="shared" si="49"/>
        <v>0</v>
      </c>
      <c r="W80" s="219">
        <f t="shared" si="38"/>
        <v>0</v>
      </c>
      <c r="X80" s="220"/>
      <c r="Y80" s="209">
        <f t="shared" si="50"/>
        <v>0</v>
      </c>
      <c r="Z80" s="215">
        <f t="shared" si="51"/>
        <v>0</v>
      </c>
      <c r="AA80" s="219">
        <f t="shared" si="39"/>
        <v>0</v>
      </c>
      <c r="AB80" s="220"/>
      <c r="AC80" s="209">
        <f t="shared" si="52"/>
        <v>0</v>
      </c>
      <c r="AD80" s="215">
        <f t="shared" si="53"/>
        <v>0</v>
      </c>
      <c r="AE80" s="219">
        <f t="shared" si="40"/>
        <v>0</v>
      </c>
      <c r="AF80" s="220"/>
      <c r="AG80" s="209">
        <f t="shared" si="54"/>
        <v>0</v>
      </c>
      <c r="AH80" s="215">
        <f t="shared" si="55"/>
        <v>0</v>
      </c>
      <c r="AI80" s="219">
        <f t="shared" si="41"/>
        <v>0</v>
      </c>
      <c r="AJ80" s="220"/>
      <c r="AK80" s="209">
        <f t="shared" si="56"/>
        <v>0</v>
      </c>
      <c r="AL80" s="215">
        <f t="shared" si="57"/>
        <v>0</v>
      </c>
    </row>
    <row r="81" spans="1:38" x14ac:dyDescent="0.25">
      <c r="A81" s="217" t="s">
        <v>321</v>
      </c>
      <c r="B81" s="217" t="s">
        <v>252</v>
      </c>
      <c r="C81" s="217"/>
      <c r="D81" s="218">
        <v>1</v>
      </c>
      <c r="E81" s="185" t="str">
        <f>IFERROR(VLOOKUP($C81,Master_Device_DB!$G:$I,2,0),"")</f>
        <v/>
      </c>
      <c r="F81" s="212" t="str">
        <f>IFERROR(VLOOKUP($C81,Master_Device_DB!$G:$I,3,0),"")</f>
        <v/>
      </c>
      <c r="G81" s="219">
        <f t="shared" si="34"/>
        <v>0</v>
      </c>
      <c r="H81" s="220"/>
      <c r="I81" s="209" t="str">
        <f t="shared" si="42"/>
        <v/>
      </c>
      <c r="J81" s="215" t="str">
        <f t="shared" si="43"/>
        <v/>
      </c>
      <c r="K81" s="219">
        <f t="shared" si="35"/>
        <v>0</v>
      </c>
      <c r="L81" s="220"/>
      <c r="M81" s="209" t="str">
        <f t="shared" si="44"/>
        <v/>
      </c>
      <c r="N81" s="215" t="str">
        <f t="shared" si="45"/>
        <v/>
      </c>
      <c r="O81" s="219">
        <f t="shared" si="36"/>
        <v>0</v>
      </c>
      <c r="P81" s="220"/>
      <c r="Q81" s="209" t="str">
        <f t="shared" si="46"/>
        <v/>
      </c>
      <c r="R81" s="215" t="str">
        <f t="shared" si="47"/>
        <v/>
      </c>
      <c r="S81" s="219">
        <f t="shared" si="37"/>
        <v>0</v>
      </c>
      <c r="T81" s="220"/>
      <c r="U81" s="209" t="str">
        <f t="shared" si="48"/>
        <v/>
      </c>
      <c r="V81" s="215" t="str">
        <f t="shared" si="49"/>
        <v/>
      </c>
      <c r="W81" s="219">
        <f t="shared" si="38"/>
        <v>0</v>
      </c>
      <c r="X81" s="220"/>
      <c r="Y81" s="209" t="str">
        <f t="shared" si="50"/>
        <v/>
      </c>
      <c r="Z81" s="215" t="str">
        <f t="shared" si="51"/>
        <v/>
      </c>
      <c r="AA81" s="219">
        <f t="shared" si="39"/>
        <v>0</v>
      </c>
      <c r="AB81" s="220"/>
      <c r="AC81" s="209" t="str">
        <f t="shared" si="52"/>
        <v/>
      </c>
      <c r="AD81" s="215" t="str">
        <f t="shared" si="53"/>
        <v/>
      </c>
      <c r="AE81" s="219">
        <f t="shared" si="40"/>
        <v>0</v>
      </c>
      <c r="AF81" s="220"/>
      <c r="AG81" s="209" t="str">
        <f t="shared" si="54"/>
        <v/>
      </c>
      <c r="AH81" s="215" t="str">
        <f t="shared" si="55"/>
        <v/>
      </c>
      <c r="AI81" s="219">
        <f t="shared" si="41"/>
        <v>0</v>
      </c>
      <c r="AJ81" s="220"/>
      <c r="AK81" s="209" t="str">
        <f t="shared" si="56"/>
        <v/>
      </c>
      <c r="AL81" s="215" t="str">
        <f t="shared" si="57"/>
        <v/>
      </c>
    </row>
    <row r="82" spans="1:38" x14ac:dyDescent="0.25">
      <c r="A82" s="217" t="s">
        <v>321</v>
      </c>
      <c r="B82" s="217" t="s">
        <v>253</v>
      </c>
      <c r="C82" s="217" t="s">
        <v>359</v>
      </c>
      <c r="D82" s="218">
        <v>1</v>
      </c>
      <c r="E82" s="185">
        <f>IFERROR(VLOOKUP($C82,Master_Device_DB!$G:$I,2,0),"")</f>
        <v>0.26</v>
      </c>
      <c r="F82" s="212">
        <f>IFERROR(VLOOKUP($C82,Master_Device_DB!$G:$I,3,0),"")</f>
        <v>7.6</v>
      </c>
      <c r="G82" s="219">
        <f t="shared" si="34"/>
        <v>0</v>
      </c>
      <c r="H82" s="220"/>
      <c r="I82" s="209">
        <f t="shared" si="42"/>
        <v>0</v>
      </c>
      <c r="J82" s="215">
        <f t="shared" si="43"/>
        <v>0</v>
      </c>
      <c r="K82" s="219">
        <f t="shared" si="35"/>
        <v>0</v>
      </c>
      <c r="L82" s="220"/>
      <c r="M82" s="209">
        <f t="shared" si="44"/>
        <v>0</v>
      </c>
      <c r="N82" s="215">
        <f t="shared" si="45"/>
        <v>0</v>
      </c>
      <c r="O82" s="219">
        <f t="shared" si="36"/>
        <v>0</v>
      </c>
      <c r="P82" s="220"/>
      <c r="Q82" s="209">
        <f t="shared" si="46"/>
        <v>0</v>
      </c>
      <c r="R82" s="215">
        <f t="shared" si="47"/>
        <v>0</v>
      </c>
      <c r="S82" s="219">
        <f t="shared" si="37"/>
        <v>0</v>
      </c>
      <c r="T82" s="220"/>
      <c r="U82" s="209">
        <f t="shared" si="48"/>
        <v>0</v>
      </c>
      <c r="V82" s="215">
        <f t="shared" si="49"/>
        <v>0</v>
      </c>
      <c r="W82" s="219">
        <f t="shared" si="38"/>
        <v>0</v>
      </c>
      <c r="X82" s="220"/>
      <c r="Y82" s="209">
        <f t="shared" si="50"/>
        <v>0</v>
      </c>
      <c r="Z82" s="215">
        <f t="shared" si="51"/>
        <v>0</v>
      </c>
      <c r="AA82" s="219">
        <f t="shared" si="39"/>
        <v>0</v>
      </c>
      <c r="AB82" s="220"/>
      <c r="AC82" s="209">
        <f t="shared" si="52"/>
        <v>0</v>
      </c>
      <c r="AD82" s="215">
        <f t="shared" si="53"/>
        <v>0</v>
      </c>
      <c r="AE82" s="219">
        <f t="shared" si="40"/>
        <v>0</v>
      </c>
      <c r="AF82" s="220"/>
      <c r="AG82" s="209">
        <f t="shared" si="54"/>
        <v>0</v>
      </c>
      <c r="AH82" s="215">
        <f t="shared" si="55"/>
        <v>0</v>
      </c>
      <c r="AI82" s="219">
        <f t="shared" si="41"/>
        <v>0</v>
      </c>
      <c r="AJ82" s="220"/>
      <c r="AK82" s="209">
        <f t="shared" si="56"/>
        <v>0</v>
      </c>
      <c r="AL82" s="215">
        <f t="shared" si="57"/>
        <v>0</v>
      </c>
    </row>
    <row r="83" spans="1:38" x14ac:dyDescent="0.25">
      <c r="A83" s="217" t="s">
        <v>321</v>
      </c>
      <c r="B83" s="217" t="s">
        <v>104</v>
      </c>
      <c r="C83" s="217" t="s">
        <v>361</v>
      </c>
      <c r="D83" s="218">
        <v>1</v>
      </c>
      <c r="E83" s="185">
        <f>IFERROR(VLOOKUP($C83,Master_Device_DB!$G:$I,2,0),"")</f>
        <v>0.26</v>
      </c>
      <c r="F83" s="212">
        <f>IFERROR(VLOOKUP($C83,Master_Device_DB!$G:$I,3,0),"")</f>
        <v>7.2</v>
      </c>
      <c r="G83" s="219">
        <f t="shared" si="34"/>
        <v>0</v>
      </c>
      <c r="H83" s="220"/>
      <c r="I83" s="209">
        <f t="shared" si="42"/>
        <v>0</v>
      </c>
      <c r="J83" s="215">
        <f t="shared" si="43"/>
        <v>0</v>
      </c>
      <c r="K83" s="219">
        <f t="shared" si="35"/>
        <v>0</v>
      </c>
      <c r="L83" s="220"/>
      <c r="M83" s="209">
        <f t="shared" si="44"/>
        <v>0</v>
      </c>
      <c r="N83" s="215">
        <f t="shared" si="45"/>
        <v>0</v>
      </c>
      <c r="O83" s="219">
        <f t="shared" si="36"/>
        <v>0</v>
      </c>
      <c r="P83" s="220"/>
      <c r="Q83" s="209">
        <f t="shared" si="46"/>
        <v>0</v>
      </c>
      <c r="R83" s="215">
        <f t="shared" si="47"/>
        <v>0</v>
      </c>
      <c r="S83" s="219">
        <f t="shared" si="37"/>
        <v>0</v>
      </c>
      <c r="T83" s="220"/>
      <c r="U83" s="209">
        <f t="shared" si="48"/>
        <v>0</v>
      </c>
      <c r="V83" s="215">
        <f t="shared" si="49"/>
        <v>0</v>
      </c>
      <c r="W83" s="219">
        <f t="shared" si="38"/>
        <v>0</v>
      </c>
      <c r="X83" s="220"/>
      <c r="Y83" s="209">
        <f t="shared" si="50"/>
        <v>0</v>
      </c>
      <c r="Z83" s="215">
        <f t="shared" si="51"/>
        <v>0</v>
      </c>
      <c r="AA83" s="219">
        <f t="shared" si="39"/>
        <v>0</v>
      </c>
      <c r="AB83" s="220"/>
      <c r="AC83" s="209">
        <f t="shared" si="52"/>
        <v>0</v>
      </c>
      <c r="AD83" s="215">
        <f t="shared" si="53"/>
        <v>0</v>
      </c>
      <c r="AE83" s="219">
        <f t="shared" si="40"/>
        <v>0</v>
      </c>
      <c r="AF83" s="220"/>
      <c r="AG83" s="209">
        <f t="shared" si="54"/>
        <v>0</v>
      </c>
      <c r="AH83" s="215">
        <f t="shared" si="55"/>
        <v>0</v>
      </c>
      <c r="AI83" s="219">
        <f t="shared" si="41"/>
        <v>0</v>
      </c>
      <c r="AJ83" s="220"/>
      <c r="AK83" s="209">
        <f t="shared" si="56"/>
        <v>0</v>
      </c>
      <c r="AL83" s="215">
        <f t="shared" si="57"/>
        <v>0</v>
      </c>
    </row>
    <row r="84" spans="1:38" x14ac:dyDescent="0.25">
      <c r="A84" s="217" t="s">
        <v>321</v>
      </c>
      <c r="B84" s="217" t="s">
        <v>105</v>
      </c>
      <c r="C84" s="217" t="s">
        <v>364</v>
      </c>
      <c r="D84" s="218">
        <v>1</v>
      </c>
      <c r="E84" s="185">
        <f>IFERROR(VLOOKUP($C84,Master_Device_DB!$G:$I,2,0),"")</f>
        <v>0.36</v>
      </c>
      <c r="F84" s="212">
        <f>IFERROR(VLOOKUP($C84,Master_Device_DB!$G:$I,3,0),"")</f>
        <v>7.2</v>
      </c>
      <c r="G84" s="219">
        <f t="shared" si="34"/>
        <v>0</v>
      </c>
      <c r="H84" s="220"/>
      <c r="I84" s="209">
        <f t="shared" si="42"/>
        <v>0</v>
      </c>
      <c r="J84" s="215">
        <f t="shared" si="43"/>
        <v>0</v>
      </c>
      <c r="K84" s="219">
        <f t="shared" si="35"/>
        <v>0</v>
      </c>
      <c r="L84" s="220"/>
      <c r="M84" s="209">
        <f t="shared" si="44"/>
        <v>0</v>
      </c>
      <c r="N84" s="215">
        <f t="shared" si="45"/>
        <v>0</v>
      </c>
      <c r="O84" s="219">
        <f t="shared" si="36"/>
        <v>0</v>
      </c>
      <c r="P84" s="220"/>
      <c r="Q84" s="209">
        <f t="shared" si="46"/>
        <v>0</v>
      </c>
      <c r="R84" s="215">
        <f t="shared" si="47"/>
        <v>0</v>
      </c>
      <c r="S84" s="219">
        <f t="shared" si="37"/>
        <v>0</v>
      </c>
      <c r="T84" s="220"/>
      <c r="U84" s="209">
        <f t="shared" si="48"/>
        <v>0</v>
      </c>
      <c r="V84" s="215">
        <f t="shared" si="49"/>
        <v>0</v>
      </c>
      <c r="W84" s="219">
        <f t="shared" si="38"/>
        <v>0</v>
      </c>
      <c r="X84" s="220"/>
      <c r="Y84" s="209">
        <f t="shared" si="50"/>
        <v>0</v>
      </c>
      <c r="Z84" s="215">
        <f t="shared" si="51"/>
        <v>0</v>
      </c>
      <c r="AA84" s="219">
        <f t="shared" si="39"/>
        <v>0</v>
      </c>
      <c r="AB84" s="220"/>
      <c r="AC84" s="209">
        <f t="shared" si="52"/>
        <v>0</v>
      </c>
      <c r="AD84" s="215">
        <f t="shared" si="53"/>
        <v>0</v>
      </c>
      <c r="AE84" s="219">
        <f t="shared" si="40"/>
        <v>0</v>
      </c>
      <c r="AF84" s="220"/>
      <c r="AG84" s="209">
        <f t="shared" si="54"/>
        <v>0</v>
      </c>
      <c r="AH84" s="215">
        <f t="shared" si="55"/>
        <v>0</v>
      </c>
      <c r="AI84" s="219">
        <f t="shared" si="41"/>
        <v>0</v>
      </c>
      <c r="AJ84" s="220"/>
      <c r="AK84" s="209">
        <f t="shared" si="56"/>
        <v>0</v>
      </c>
      <c r="AL84" s="215">
        <f t="shared" si="57"/>
        <v>0</v>
      </c>
    </row>
    <row r="85" spans="1:38" x14ac:dyDescent="0.25">
      <c r="A85" s="217" t="s">
        <v>321</v>
      </c>
      <c r="B85" s="217" t="s">
        <v>106</v>
      </c>
      <c r="C85" s="217" t="s">
        <v>366</v>
      </c>
      <c r="D85" s="218">
        <v>1</v>
      </c>
      <c r="E85" s="185">
        <f>IFERROR(VLOOKUP($C85,Master_Device_DB!$G:$I,2,0),"")</f>
        <v>0.36</v>
      </c>
      <c r="F85" s="212">
        <f>IFERROR(VLOOKUP($C85,Master_Device_DB!$G:$I,3,0),"")</f>
        <v>7.2</v>
      </c>
      <c r="G85" s="219">
        <f t="shared" si="34"/>
        <v>0</v>
      </c>
      <c r="H85" s="220"/>
      <c r="I85" s="209">
        <f t="shared" si="42"/>
        <v>0</v>
      </c>
      <c r="J85" s="215">
        <f t="shared" si="43"/>
        <v>0</v>
      </c>
      <c r="K85" s="219">
        <f t="shared" si="35"/>
        <v>0</v>
      </c>
      <c r="L85" s="220"/>
      <c r="M85" s="209">
        <f t="shared" si="44"/>
        <v>0</v>
      </c>
      <c r="N85" s="215">
        <f t="shared" si="45"/>
        <v>0</v>
      </c>
      <c r="O85" s="219">
        <f t="shared" si="36"/>
        <v>0</v>
      </c>
      <c r="P85" s="220"/>
      <c r="Q85" s="209">
        <f t="shared" si="46"/>
        <v>0</v>
      </c>
      <c r="R85" s="215">
        <f t="shared" si="47"/>
        <v>0</v>
      </c>
      <c r="S85" s="219">
        <f t="shared" si="37"/>
        <v>0</v>
      </c>
      <c r="T85" s="220"/>
      <c r="U85" s="209">
        <f t="shared" si="48"/>
        <v>0</v>
      </c>
      <c r="V85" s="215">
        <f t="shared" si="49"/>
        <v>0</v>
      </c>
      <c r="W85" s="219">
        <f t="shared" si="38"/>
        <v>0</v>
      </c>
      <c r="X85" s="220"/>
      <c r="Y85" s="209">
        <f t="shared" si="50"/>
        <v>0</v>
      </c>
      <c r="Z85" s="215">
        <f t="shared" si="51"/>
        <v>0</v>
      </c>
      <c r="AA85" s="219">
        <f t="shared" si="39"/>
        <v>0</v>
      </c>
      <c r="AB85" s="220"/>
      <c r="AC85" s="209">
        <f t="shared" si="52"/>
        <v>0</v>
      </c>
      <c r="AD85" s="215">
        <f t="shared" si="53"/>
        <v>0</v>
      </c>
      <c r="AE85" s="219">
        <f t="shared" si="40"/>
        <v>0</v>
      </c>
      <c r="AF85" s="220"/>
      <c r="AG85" s="209">
        <f t="shared" si="54"/>
        <v>0</v>
      </c>
      <c r="AH85" s="215">
        <f t="shared" si="55"/>
        <v>0</v>
      </c>
      <c r="AI85" s="219">
        <f t="shared" si="41"/>
        <v>0</v>
      </c>
      <c r="AJ85" s="220"/>
      <c r="AK85" s="209">
        <f t="shared" si="56"/>
        <v>0</v>
      </c>
      <c r="AL85" s="215">
        <f t="shared" si="57"/>
        <v>0</v>
      </c>
    </row>
    <row r="86" spans="1:38" x14ac:dyDescent="0.25">
      <c r="A86" s="217" t="s">
        <v>321</v>
      </c>
      <c r="B86" s="217" t="s">
        <v>104</v>
      </c>
      <c r="C86" s="217"/>
      <c r="D86" s="218">
        <v>1</v>
      </c>
      <c r="E86" s="185" t="str">
        <f>IFERROR(VLOOKUP($C86,Master_Device_DB!$G:$I,2,0),"")</f>
        <v/>
      </c>
      <c r="F86" s="212" t="str">
        <f>IFERROR(VLOOKUP($C86,Master_Device_DB!$G:$I,3,0),"")</f>
        <v/>
      </c>
      <c r="G86" s="219">
        <f t="shared" si="34"/>
        <v>0</v>
      </c>
      <c r="H86" s="220"/>
      <c r="I86" s="209" t="str">
        <f t="shared" si="42"/>
        <v/>
      </c>
      <c r="J86" s="215" t="str">
        <f t="shared" si="43"/>
        <v/>
      </c>
      <c r="K86" s="219">
        <f t="shared" si="35"/>
        <v>0</v>
      </c>
      <c r="L86" s="220"/>
      <c r="M86" s="209" t="str">
        <f t="shared" si="44"/>
        <v/>
      </c>
      <c r="N86" s="215" t="str">
        <f t="shared" si="45"/>
        <v/>
      </c>
      <c r="O86" s="219">
        <f t="shared" si="36"/>
        <v>0</v>
      </c>
      <c r="P86" s="220"/>
      <c r="Q86" s="209" t="str">
        <f t="shared" si="46"/>
        <v/>
      </c>
      <c r="R86" s="215" t="str">
        <f t="shared" si="47"/>
        <v/>
      </c>
      <c r="S86" s="219">
        <f t="shared" si="37"/>
        <v>0</v>
      </c>
      <c r="T86" s="220"/>
      <c r="U86" s="209" t="str">
        <f t="shared" si="48"/>
        <v/>
      </c>
      <c r="V86" s="215" t="str">
        <f t="shared" si="49"/>
        <v/>
      </c>
      <c r="W86" s="219">
        <f t="shared" si="38"/>
        <v>0</v>
      </c>
      <c r="X86" s="220"/>
      <c r="Y86" s="209" t="str">
        <f t="shared" si="50"/>
        <v/>
      </c>
      <c r="Z86" s="215" t="str">
        <f t="shared" si="51"/>
        <v/>
      </c>
      <c r="AA86" s="219">
        <f t="shared" si="39"/>
        <v>0</v>
      </c>
      <c r="AB86" s="220"/>
      <c r="AC86" s="209" t="str">
        <f t="shared" si="52"/>
        <v/>
      </c>
      <c r="AD86" s="215" t="str">
        <f t="shared" si="53"/>
        <v/>
      </c>
      <c r="AE86" s="219">
        <f t="shared" si="40"/>
        <v>0</v>
      </c>
      <c r="AF86" s="220"/>
      <c r="AG86" s="209" t="str">
        <f t="shared" si="54"/>
        <v/>
      </c>
      <c r="AH86" s="215" t="str">
        <f t="shared" si="55"/>
        <v/>
      </c>
      <c r="AI86" s="219">
        <f t="shared" si="41"/>
        <v>0</v>
      </c>
      <c r="AJ86" s="220"/>
      <c r="AK86" s="209" t="str">
        <f t="shared" si="56"/>
        <v/>
      </c>
      <c r="AL86" s="215" t="str">
        <f t="shared" si="57"/>
        <v/>
      </c>
    </row>
    <row r="87" spans="1:38" x14ac:dyDescent="0.25">
      <c r="A87" s="217" t="s">
        <v>321</v>
      </c>
      <c r="B87" s="217" t="s">
        <v>105</v>
      </c>
      <c r="C87" s="217"/>
      <c r="D87" s="218">
        <v>1</v>
      </c>
      <c r="E87" s="185" t="str">
        <f>IFERROR(VLOOKUP($C87,Master_Device_DB!$G:$I,2,0),"")</f>
        <v/>
      </c>
      <c r="F87" s="212" t="str">
        <f>IFERROR(VLOOKUP($C87,Master_Device_DB!$G:$I,3,0),"")</f>
        <v/>
      </c>
      <c r="G87" s="219">
        <f t="shared" si="34"/>
        <v>0</v>
      </c>
      <c r="H87" s="220"/>
      <c r="I87" s="209" t="str">
        <f t="shared" si="42"/>
        <v/>
      </c>
      <c r="J87" s="215" t="str">
        <f t="shared" si="43"/>
        <v/>
      </c>
      <c r="K87" s="219">
        <f t="shared" si="35"/>
        <v>0</v>
      </c>
      <c r="L87" s="220"/>
      <c r="M87" s="209" t="str">
        <f t="shared" si="44"/>
        <v/>
      </c>
      <c r="N87" s="215" t="str">
        <f t="shared" si="45"/>
        <v/>
      </c>
      <c r="O87" s="219">
        <f t="shared" si="36"/>
        <v>0</v>
      </c>
      <c r="P87" s="220"/>
      <c r="Q87" s="209" t="str">
        <f t="shared" si="46"/>
        <v/>
      </c>
      <c r="R87" s="215" t="str">
        <f t="shared" si="47"/>
        <v/>
      </c>
      <c r="S87" s="219">
        <f t="shared" si="37"/>
        <v>0</v>
      </c>
      <c r="T87" s="220"/>
      <c r="U87" s="209" t="str">
        <f t="shared" si="48"/>
        <v/>
      </c>
      <c r="V87" s="215" t="str">
        <f t="shared" si="49"/>
        <v/>
      </c>
      <c r="W87" s="219">
        <f t="shared" si="38"/>
        <v>0</v>
      </c>
      <c r="X87" s="220"/>
      <c r="Y87" s="209" t="str">
        <f t="shared" si="50"/>
        <v/>
      </c>
      <c r="Z87" s="215" t="str">
        <f t="shared" si="51"/>
        <v/>
      </c>
      <c r="AA87" s="219">
        <f t="shared" si="39"/>
        <v>0</v>
      </c>
      <c r="AB87" s="220"/>
      <c r="AC87" s="209" t="str">
        <f t="shared" si="52"/>
        <v/>
      </c>
      <c r="AD87" s="215" t="str">
        <f t="shared" si="53"/>
        <v/>
      </c>
      <c r="AE87" s="219">
        <f t="shared" si="40"/>
        <v>0</v>
      </c>
      <c r="AF87" s="220"/>
      <c r="AG87" s="209" t="str">
        <f t="shared" si="54"/>
        <v/>
      </c>
      <c r="AH87" s="215" t="str">
        <f t="shared" si="55"/>
        <v/>
      </c>
      <c r="AI87" s="219">
        <f t="shared" si="41"/>
        <v>0</v>
      </c>
      <c r="AJ87" s="220"/>
      <c r="AK87" s="209" t="str">
        <f t="shared" si="56"/>
        <v/>
      </c>
      <c r="AL87" s="215" t="str">
        <f t="shared" si="57"/>
        <v/>
      </c>
    </row>
    <row r="88" spans="1:38" x14ac:dyDescent="0.25">
      <c r="A88" s="217" t="s">
        <v>321</v>
      </c>
      <c r="B88" s="217" t="s">
        <v>107</v>
      </c>
      <c r="C88" s="217"/>
      <c r="D88" s="218">
        <v>1</v>
      </c>
      <c r="E88" s="185" t="str">
        <f>IFERROR(VLOOKUP($C88,Master_Device_DB!$G:$I,2,0),"")</f>
        <v/>
      </c>
      <c r="F88" s="212" t="str">
        <f>IFERROR(VLOOKUP($C88,Master_Device_DB!$G:$I,3,0),"")</f>
        <v/>
      </c>
      <c r="G88" s="219">
        <f t="shared" si="34"/>
        <v>0</v>
      </c>
      <c r="H88" s="220"/>
      <c r="I88" s="209" t="str">
        <f t="shared" si="42"/>
        <v/>
      </c>
      <c r="J88" s="215" t="str">
        <f t="shared" si="43"/>
        <v/>
      </c>
      <c r="K88" s="219">
        <f t="shared" si="35"/>
        <v>0</v>
      </c>
      <c r="L88" s="220"/>
      <c r="M88" s="209" t="str">
        <f t="shared" si="44"/>
        <v/>
      </c>
      <c r="N88" s="215" t="str">
        <f t="shared" si="45"/>
        <v/>
      </c>
      <c r="O88" s="219">
        <f t="shared" si="36"/>
        <v>0</v>
      </c>
      <c r="P88" s="220"/>
      <c r="Q88" s="209" t="str">
        <f t="shared" si="46"/>
        <v/>
      </c>
      <c r="R88" s="215" t="str">
        <f t="shared" si="47"/>
        <v/>
      </c>
      <c r="S88" s="219">
        <f t="shared" si="37"/>
        <v>0</v>
      </c>
      <c r="T88" s="220"/>
      <c r="U88" s="209" t="str">
        <f t="shared" si="48"/>
        <v/>
      </c>
      <c r="V88" s="215" t="str">
        <f t="shared" si="49"/>
        <v/>
      </c>
      <c r="W88" s="219">
        <f t="shared" si="38"/>
        <v>0</v>
      </c>
      <c r="X88" s="220"/>
      <c r="Y88" s="209" t="str">
        <f t="shared" si="50"/>
        <v/>
      </c>
      <c r="Z88" s="215" t="str">
        <f t="shared" si="51"/>
        <v/>
      </c>
      <c r="AA88" s="219">
        <f t="shared" si="39"/>
        <v>0</v>
      </c>
      <c r="AB88" s="220"/>
      <c r="AC88" s="209" t="str">
        <f t="shared" si="52"/>
        <v/>
      </c>
      <c r="AD88" s="215" t="str">
        <f t="shared" si="53"/>
        <v/>
      </c>
      <c r="AE88" s="219">
        <f t="shared" si="40"/>
        <v>0</v>
      </c>
      <c r="AF88" s="220"/>
      <c r="AG88" s="209" t="str">
        <f t="shared" si="54"/>
        <v/>
      </c>
      <c r="AH88" s="215" t="str">
        <f t="shared" si="55"/>
        <v/>
      </c>
      <c r="AI88" s="219">
        <f t="shared" si="41"/>
        <v>0</v>
      </c>
      <c r="AJ88" s="220"/>
      <c r="AK88" s="209" t="str">
        <f t="shared" si="56"/>
        <v/>
      </c>
      <c r="AL88" s="215" t="str">
        <f t="shared" si="57"/>
        <v/>
      </c>
    </row>
    <row r="89" spans="1:38" x14ac:dyDescent="0.25">
      <c r="A89" s="217" t="s">
        <v>321</v>
      </c>
      <c r="B89" s="217" t="s">
        <v>108</v>
      </c>
      <c r="C89" s="217"/>
      <c r="D89" s="218">
        <v>1</v>
      </c>
      <c r="E89" s="185" t="str">
        <f>IFERROR(VLOOKUP($C89,Master_Device_DB!$G:$I,2,0),"")</f>
        <v/>
      </c>
      <c r="F89" s="212" t="str">
        <f>IFERROR(VLOOKUP($C89,Master_Device_DB!$G:$I,3,0),"")</f>
        <v/>
      </c>
      <c r="G89" s="219">
        <f t="shared" si="34"/>
        <v>0</v>
      </c>
      <c r="H89" s="220"/>
      <c r="I89" s="209" t="str">
        <f t="shared" si="42"/>
        <v/>
      </c>
      <c r="J89" s="215" t="str">
        <f t="shared" si="43"/>
        <v/>
      </c>
      <c r="K89" s="219">
        <f t="shared" si="35"/>
        <v>0</v>
      </c>
      <c r="L89" s="220"/>
      <c r="M89" s="209" t="str">
        <f t="shared" si="44"/>
        <v/>
      </c>
      <c r="N89" s="215" t="str">
        <f t="shared" si="45"/>
        <v/>
      </c>
      <c r="O89" s="219">
        <f t="shared" si="36"/>
        <v>0</v>
      </c>
      <c r="P89" s="220"/>
      <c r="Q89" s="209" t="str">
        <f t="shared" si="46"/>
        <v/>
      </c>
      <c r="R89" s="215" t="str">
        <f t="shared" si="47"/>
        <v/>
      </c>
      <c r="S89" s="219">
        <f t="shared" si="37"/>
        <v>0</v>
      </c>
      <c r="T89" s="220"/>
      <c r="U89" s="209" t="str">
        <f t="shared" si="48"/>
        <v/>
      </c>
      <c r="V89" s="215" t="str">
        <f t="shared" si="49"/>
        <v/>
      </c>
      <c r="W89" s="219">
        <f t="shared" si="38"/>
        <v>0</v>
      </c>
      <c r="X89" s="220"/>
      <c r="Y89" s="209" t="str">
        <f t="shared" si="50"/>
        <v/>
      </c>
      <c r="Z89" s="215" t="str">
        <f t="shared" si="51"/>
        <v/>
      </c>
      <c r="AA89" s="219">
        <f t="shared" si="39"/>
        <v>0</v>
      </c>
      <c r="AB89" s="220"/>
      <c r="AC89" s="209" t="str">
        <f t="shared" si="52"/>
        <v/>
      </c>
      <c r="AD89" s="215" t="str">
        <f t="shared" si="53"/>
        <v/>
      </c>
      <c r="AE89" s="219">
        <f t="shared" si="40"/>
        <v>0</v>
      </c>
      <c r="AF89" s="220"/>
      <c r="AG89" s="209" t="str">
        <f t="shared" si="54"/>
        <v/>
      </c>
      <c r="AH89" s="215" t="str">
        <f t="shared" si="55"/>
        <v/>
      </c>
      <c r="AI89" s="219">
        <f t="shared" si="41"/>
        <v>0</v>
      </c>
      <c r="AJ89" s="220"/>
      <c r="AK89" s="209" t="str">
        <f t="shared" si="56"/>
        <v/>
      </c>
      <c r="AL89" s="215" t="str">
        <f t="shared" si="57"/>
        <v/>
      </c>
    </row>
    <row r="90" spans="1:38" x14ac:dyDescent="0.25">
      <c r="A90" s="217" t="s">
        <v>321</v>
      </c>
      <c r="B90" s="217" t="s">
        <v>109</v>
      </c>
      <c r="C90" s="217"/>
      <c r="D90" s="218">
        <v>1</v>
      </c>
      <c r="E90" s="185" t="str">
        <f>IFERROR(VLOOKUP($C90,Master_Device_DB!$G:$I,2,0),"")</f>
        <v/>
      </c>
      <c r="F90" s="212" t="str">
        <f>IFERROR(VLOOKUP($C90,Master_Device_DB!$G:$I,3,0),"")</f>
        <v/>
      </c>
      <c r="G90" s="219">
        <f t="shared" si="34"/>
        <v>0</v>
      </c>
      <c r="H90" s="220"/>
      <c r="I90" s="209" t="str">
        <f t="shared" si="42"/>
        <v/>
      </c>
      <c r="J90" s="215" t="str">
        <f t="shared" si="43"/>
        <v/>
      </c>
      <c r="K90" s="219">
        <f t="shared" si="35"/>
        <v>0</v>
      </c>
      <c r="L90" s="220"/>
      <c r="M90" s="209" t="str">
        <f t="shared" si="44"/>
        <v/>
      </c>
      <c r="N90" s="215" t="str">
        <f t="shared" si="45"/>
        <v/>
      </c>
      <c r="O90" s="219">
        <f t="shared" si="36"/>
        <v>0</v>
      </c>
      <c r="P90" s="220"/>
      <c r="Q90" s="209" t="str">
        <f t="shared" si="46"/>
        <v/>
      </c>
      <c r="R90" s="215" t="str">
        <f t="shared" si="47"/>
        <v/>
      </c>
      <c r="S90" s="219">
        <f t="shared" si="37"/>
        <v>0</v>
      </c>
      <c r="T90" s="220"/>
      <c r="U90" s="209" t="str">
        <f t="shared" si="48"/>
        <v/>
      </c>
      <c r="V90" s="215" t="str">
        <f t="shared" si="49"/>
        <v/>
      </c>
      <c r="W90" s="219">
        <f t="shared" si="38"/>
        <v>0</v>
      </c>
      <c r="X90" s="220"/>
      <c r="Y90" s="209" t="str">
        <f t="shared" si="50"/>
        <v/>
      </c>
      <c r="Z90" s="215" t="str">
        <f t="shared" si="51"/>
        <v/>
      </c>
      <c r="AA90" s="219">
        <f t="shared" si="39"/>
        <v>0</v>
      </c>
      <c r="AB90" s="220"/>
      <c r="AC90" s="209" t="str">
        <f t="shared" si="52"/>
        <v/>
      </c>
      <c r="AD90" s="215" t="str">
        <f t="shared" si="53"/>
        <v/>
      </c>
      <c r="AE90" s="219">
        <f t="shared" si="40"/>
        <v>0</v>
      </c>
      <c r="AF90" s="220"/>
      <c r="AG90" s="209" t="str">
        <f t="shared" si="54"/>
        <v/>
      </c>
      <c r="AH90" s="215" t="str">
        <f t="shared" si="55"/>
        <v/>
      </c>
      <c r="AI90" s="219">
        <f t="shared" si="41"/>
        <v>0</v>
      </c>
      <c r="AJ90" s="220"/>
      <c r="AK90" s="209" t="str">
        <f t="shared" si="56"/>
        <v/>
      </c>
      <c r="AL90" s="215" t="str">
        <f t="shared" si="57"/>
        <v/>
      </c>
    </row>
    <row r="91" spans="1:38" x14ac:dyDescent="0.25">
      <c r="A91" s="217" t="s">
        <v>321</v>
      </c>
      <c r="B91" s="217" t="s">
        <v>110</v>
      </c>
      <c r="C91" s="217"/>
      <c r="D91" s="218">
        <v>1</v>
      </c>
      <c r="E91" s="185" t="str">
        <f>IFERROR(VLOOKUP($C91,Master_Device_DB!$G:$I,2,0),"")</f>
        <v/>
      </c>
      <c r="F91" s="212" t="str">
        <f>IFERROR(VLOOKUP($C91,Master_Device_DB!$G:$I,3,0),"")</f>
        <v/>
      </c>
      <c r="G91" s="219">
        <f t="shared" si="34"/>
        <v>0</v>
      </c>
      <c r="H91" s="220"/>
      <c r="I91" s="209" t="str">
        <f t="shared" si="42"/>
        <v/>
      </c>
      <c r="J91" s="215" t="str">
        <f t="shared" si="43"/>
        <v/>
      </c>
      <c r="K91" s="219">
        <f t="shared" si="35"/>
        <v>0</v>
      </c>
      <c r="L91" s="220"/>
      <c r="M91" s="209" t="str">
        <f t="shared" si="44"/>
        <v/>
      </c>
      <c r="N91" s="215" t="str">
        <f t="shared" si="45"/>
        <v/>
      </c>
      <c r="O91" s="219">
        <f t="shared" si="36"/>
        <v>0</v>
      </c>
      <c r="P91" s="220"/>
      <c r="Q91" s="209" t="str">
        <f t="shared" si="46"/>
        <v/>
      </c>
      <c r="R91" s="215" t="str">
        <f t="shared" si="47"/>
        <v/>
      </c>
      <c r="S91" s="219">
        <f t="shared" si="37"/>
        <v>0</v>
      </c>
      <c r="T91" s="220"/>
      <c r="U91" s="209" t="str">
        <f t="shared" si="48"/>
        <v/>
      </c>
      <c r="V91" s="215" t="str">
        <f t="shared" si="49"/>
        <v/>
      </c>
      <c r="W91" s="219">
        <f t="shared" si="38"/>
        <v>0</v>
      </c>
      <c r="X91" s="220"/>
      <c r="Y91" s="209" t="str">
        <f t="shared" si="50"/>
        <v/>
      </c>
      <c r="Z91" s="215" t="str">
        <f t="shared" si="51"/>
        <v/>
      </c>
      <c r="AA91" s="219">
        <f t="shared" si="39"/>
        <v>0</v>
      </c>
      <c r="AB91" s="220"/>
      <c r="AC91" s="209" t="str">
        <f t="shared" si="52"/>
        <v/>
      </c>
      <c r="AD91" s="215" t="str">
        <f t="shared" si="53"/>
        <v/>
      </c>
      <c r="AE91" s="219">
        <f t="shared" si="40"/>
        <v>0</v>
      </c>
      <c r="AF91" s="220"/>
      <c r="AG91" s="209" t="str">
        <f t="shared" si="54"/>
        <v/>
      </c>
      <c r="AH91" s="215" t="str">
        <f t="shared" si="55"/>
        <v/>
      </c>
      <c r="AI91" s="219">
        <f t="shared" si="41"/>
        <v>0</v>
      </c>
      <c r="AJ91" s="220"/>
      <c r="AK91" s="209" t="str">
        <f t="shared" si="56"/>
        <v/>
      </c>
      <c r="AL91" s="215" t="str">
        <f t="shared" si="57"/>
        <v/>
      </c>
    </row>
    <row r="92" spans="1:38" x14ac:dyDescent="0.25">
      <c r="A92" s="217" t="s">
        <v>321</v>
      </c>
      <c r="B92" s="217" t="s">
        <v>109</v>
      </c>
      <c r="C92" s="217" t="s">
        <v>372</v>
      </c>
      <c r="D92" s="218">
        <v>1</v>
      </c>
      <c r="E92" s="185">
        <f>IFERROR(VLOOKUP($C92,Master_Device_DB!$G:$I,2,0),"")</f>
        <v>0.26</v>
      </c>
      <c r="F92" s="212">
        <f>IFERROR(VLOOKUP($C92,Master_Device_DB!$G:$I,3,0),"")</f>
        <v>7.2</v>
      </c>
      <c r="G92" s="219">
        <f t="shared" si="34"/>
        <v>0</v>
      </c>
      <c r="H92" s="220"/>
      <c r="I92" s="209">
        <f t="shared" si="42"/>
        <v>0</v>
      </c>
      <c r="J92" s="215">
        <f t="shared" si="43"/>
        <v>0</v>
      </c>
      <c r="K92" s="219">
        <f t="shared" si="35"/>
        <v>0</v>
      </c>
      <c r="L92" s="220"/>
      <c r="M92" s="209">
        <f t="shared" si="44"/>
        <v>0</v>
      </c>
      <c r="N92" s="215">
        <f t="shared" si="45"/>
        <v>0</v>
      </c>
      <c r="O92" s="219">
        <f t="shared" si="36"/>
        <v>0</v>
      </c>
      <c r="P92" s="220"/>
      <c r="Q92" s="209">
        <f t="shared" si="46"/>
        <v>0</v>
      </c>
      <c r="R92" s="215">
        <f t="shared" si="47"/>
        <v>0</v>
      </c>
      <c r="S92" s="219">
        <f t="shared" si="37"/>
        <v>0</v>
      </c>
      <c r="T92" s="220"/>
      <c r="U92" s="209">
        <f t="shared" si="48"/>
        <v>0</v>
      </c>
      <c r="V92" s="215">
        <f t="shared" si="49"/>
        <v>0</v>
      </c>
      <c r="W92" s="219">
        <f t="shared" si="38"/>
        <v>0</v>
      </c>
      <c r="X92" s="220"/>
      <c r="Y92" s="209">
        <f t="shared" si="50"/>
        <v>0</v>
      </c>
      <c r="Z92" s="215">
        <f t="shared" si="51"/>
        <v>0</v>
      </c>
      <c r="AA92" s="219">
        <f t="shared" si="39"/>
        <v>0</v>
      </c>
      <c r="AB92" s="220"/>
      <c r="AC92" s="209">
        <f t="shared" si="52"/>
        <v>0</v>
      </c>
      <c r="AD92" s="215">
        <f t="shared" si="53"/>
        <v>0</v>
      </c>
      <c r="AE92" s="219">
        <f t="shared" si="40"/>
        <v>0</v>
      </c>
      <c r="AF92" s="220"/>
      <c r="AG92" s="209">
        <f t="shared" si="54"/>
        <v>0</v>
      </c>
      <c r="AH92" s="215">
        <f t="shared" si="55"/>
        <v>0</v>
      </c>
      <c r="AI92" s="219">
        <f t="shared" si="41"/>
        <v>0</v>
      </c>
      <c r="AJ92" s="220"/>
      <c r="AK92" s="209">
        <f t="shared" si="56"/>
        <v>0</v>
      </c>
      <c r="AL92" s="215">
        <f t="shared" si="57"/>
        <v>0</v>
      </c>
    </row>
    <row r="93" spans="1:38" x14ac:dyDescent="0.25">
      <c r="A93" s="217" t="s">
        <v>321</v>
      </c>
      <c r="B93" s="217" t="s">
        <v>110</v>
      </c>
      <c r="C93" s="217" t="s">
        <v>373</v>
      </c>
      <c r="D93" s="218">
        <v>1</v>
      </c>
      <c r="E93" s="185">
        <f>IFERROR(VLOOKUP($C93,Master_Device_DB!$G:$I,2,0),"")</f>
        <v>0.36</v>
      </c>
      <c r="F93" s="212">
        <f>IFERROR(VLOOKUP($C93,Master_Device_DB!$G:$I,3,0),"")</f>
        <v>7.2</v>
      </c>
      <c r="G93" s="219">
        <f t="shared" si="34"/>
        <v>0</v>
      </c>
      <c r="H93" s="220"/>
      <c r="I93" s="209">
        <f t="shared" si="42"/>
        <v>0</v>
      </c>
      <c r="J93" s="215">
        <f t="shared" si="43"/>
        <v>0</v>
      </c>
      <c r="K93" s="219">
        <f t="shared" si="35"/>
        <v>0</v>
      </c>
      <c r="L93" s="220"/>
      <c r="M93" s="209">
        <f t="shared" si="44"/>
        <v>0</v>
      </c>
      <c r="N93" s="215">
        <f t="shared" si="45"/>
        <v>0</v>
      </c>
      <c r="O93" s="219">
        <f t="shared" si="36"/>
        <v>0</v>
      </c>
      <c r="P93" s="220"/>
      <c r="Q93" s="209">
        <f t="shared" si="46"/>
        <v>0</v>
      </c>
      <c r="R93" s="215">
        <f t="shared" si="47"/>
        <v>0</v>
      </c>
      <c r="S93" s="219">
        <f t="shared" si="37"/>
        <v>0</v>
      </c>
      <c r="T93" s="220"/>
      <c r="U93" s="209">
        <f t="shared" si="48"/>
        <v>0</v>
      </c>
      <c r="V93" s="215">
        <f t="shared" si="49"/>
        <v>0</v>
      </c>
      <c r="W93" s="219">
        <f t="shared" si="38"/>
        <v>0</v>
      </c>
      <c r="X93" s="220"/>
      <c r="Y93" s="209">
        <f t="shared" si="50"/>
        <v>0</v>
      </c>
      <c r="Z93" s="215">
        <f t="shared" si="51"/>
        <v>0</v>
      </c>
      <c r="AA93" s="219">
        <f t="shared" si="39"/>
        <v>0</v>
      </c>
      <c r="AB93" s="220"/>
      <c r="AC93" s="209">
        <f t="shared" si="52"/>
        <v>0</v>
      </c>
      <c r="AD93" s="215">
        <f t="shared" si="53"/>
        <v>0</v>
      </c>
      <c r="AE93" s="219">
        <f t="shared" si="40"/>
        <v>0</v>
      </c>
      <c r="AF93" s="220"/>
      <c r="AG93" s="209">
        <f t="shared" si="54"/>
        <v>0</v>
      </c>
      <c r="AH93" s="215">
        <f t="shared" si="55"/>
        <v>0</v>
      </c>
      <c r="AI93" s="219">
        <f t="shared" si="41"/>
        <v>0</v>
      </c>
      <c r="AJ93" s="220"/>
      <c r="AK93" s="209">
        <f t="shared" si="56"/>
        <v>0</v>
      </c>
      <c r="AL93" s="215">
        <f t="shared" si="57"/>
        <v>0</v>
      </c>
    </row>
    <row r="94" spans="1:38" x14ac:dyDescent="0.25">
      <c r="A94" s="217" t="s">
        <v>321</v>
      </c>
      <c r="B94" s="217" t="s">
        <v>110</v>
      </c>
      <c r="C94" s="217" t="s">
        <v>373</v>
      </c>
      <c r="D94" s="218">
        <v>1</v>
      </c>
      <c r="E94" s="185">
        <f>IFERROR(VLOOKUP($C94,Master_Device_DB!$G:$I,2,0),"")</f>
        <v>0.36</v>
      </c>
      <c r="F94" s="212">
        <f>IFERROR(VLOOKUP($C94,Master_Device_DB!$G:$I,3,0),"")</f>
        <v>7.2</v>
      </c>
      <c r="G94" s="219">
        <f t="shared" si="34"/>
        <v>0</v>
      </c>
      <c r="H94" s="220"/>
      <c r="I94" s="209">
        <f t="shared" si="42"/>
        <v>0</v>
      </c>
      <c r="J94" s="215">
        <f t="shared" si="43"/>
        <v>0</v>
      </c>
      <c r="K94" s="219">
        <f t="shared" si="35"/>
        <v>0</v>
      </c>
      <c r="L94" s="220"/>
      <c r="M94" s="209">
        <f t="shared" si="44"/>
        <v>0</v>
      </c>
      <c r="N94" s="215">
        <f t="shared" si="45"/>
        <v>0</v>
      </c>
      <c r="O94" s="219">
        <f t="shared" si="36"/>
        <v>0</v>
      </c>
      <c r="P94" s="220"/>
      <c r="Q94" s="209">
        <f t="shared" si="46"/>
        <v>0</v>
      </c>
      <c r="R94" s="215">
        <f t="shared" si="47"/>
        <v>0</v>
      </c>
      <c r="S94" s="219">
        <f t="shared" si="37"/>
        <v>0</v>
      </c>
      <c r="T94" s="220"/>
      <c r="U94" s="209">
        <f t="shared" si="48"/>
        <v>0</v>
      </c>
      <c r="V94" s="215">
        <f t="shared" si="49"/>
        <v>0</v>
      </c>
      <c r="W94" s="219">
        <f t="shared" si="38"/>
        <v>0</v>
      </c>
      <c r="X94" s="220"/>
      <c r="Y94" s="209">
        <f t="shared" si="50"/>
        <v>0</v>
      </c>
      <c r="Z94" s="215">
        <f t="shared" si="51"/>
        <v>0</v>
      </c>
      <c r="AA94" s="219">
        <f t="shared" si="39"/>
        <v>0</v>
      </c>
      <c r="AB94" s="220"/>
      <c r="AC94" s="209">
        <f t="shared" si="52"/>
        <v>0</v>
      </c>
      <c r="AD94" s="215">
        <f t="shared" si="53"/>
        <v>0</v>
      </c>
      <c r="AE94" s="219">
        <f t="shared" si="40"/>
        <v>0</v>
      </c>
      <c r="AF94" s="220"/>
      <c r="AG94" s="209">
        <f t="shared" si="54"/>
        <v>0</v>
      </c>
      <c r="AH94" s="215">
        <f t="shared" si="55"/>
        <v>0</v>
      </c>
      <c r="AI94" s="219">
        <f t="shared" si="41"/>
        <v>0</v>
      </c>
      <c r="AJ94" s="220"/>
      <c r="AK94" s="209">
        <f t="shared" si="56"/>
        <v>0</v>
      </c>
      <c r="AL94" s="215">
        <f t="shared" si="57"/>
        <v>0</v>
      </c>
    </row>
    <row r="95" spans="1:38" x14ac:dyDescent="0.25">
      <c r="A95" s="217" t="s">
        <v>321</v>
      </c>
      <c r="B95" s="217" t="s">
        <v>111</v>
      </c>
      <c r="C95" s="217" t="s">
        <v>374</v>
      </c>
      <c r="D95" s="218">
        <v>1</v>
      </c>
      <c r="E95" s="185">
        <f>IFERROR(VLOOKUP($C95,Master_Device_DB!$G:$I,2,0),"")</f>
        <v>0.15</v>
      </c>
      <c r="F95" s="212">
        <f>IFERROR(VLOOKUP($C95,Master_Device_DB!$G:$I,3,0),"")</f>
        <v>15</v>
      </c>
      <c r="G95" s="219">
        <f t="shared" si="34"/>
        <v>0</v>
      </c>
      <c r="H95" s="220"/>
      <c r="I95" s="209">
        <f t="shared" si="42"/>
        <v>0</v>
      </c>
      <c r="J95" s="215">
        <f t="shared" si="43"/>
        <v>0</v>
      </c>
      <c r="K95" s="219">
        <f t="shared" si="35"/>
        <v>0</v>
      </c>
      <c r="L95" s="220"/>
      <c r="M95" s="209">
        <f t="shared" si="44"/>
        <v>0</v>
      </c>
      <c r="N95" s="215">
        <f t="shared" si="45"/>
        <v>0</v>
      </c>
      <c r="O95" s="219">
        <f t="shared" si="36"/>
        <v>0</v>
      </c>
      <c r="P95" s="220"/>
      <c r="Q95" s="209">
        <f t="shared" si="46"/>
        <v>0</v>
      </c>
      <c r="R95" s="215">
        <f t="shared" si="47"/>
        <v>0</v>
      </c>
      <c r="S95" s="219">
        <f t="shared" si="37"/>
        <v>0</v>
      </c>
      <c r="T95" s="220"/>
      <c r="U95" s="209">
        <f t="shared" si="48"/>
        <v>0</v>
      </c>
      <c r="V95" s="215">
        <f t="shared" si="49"/>
        <v>0</v>
      </c>
      <c r="W95" s="219">
        <f t="shared" si="38"/>
        <v>0</v>
      </c>
      <c r="X95" s="220"/>
      <c r="Y95" s="209">
        <f t="shared" si="50"/>
        <v>0</v>
      </c>
      <c r="Z95" s="215">
        <f t="shared" si="51"/>
        <v>0</v>
      </c>
      <c r="AA95" s="219">
        <f t="shared" si="39"/>
        <v>0</v>
      </c>
      <c r="AB95" s="220"/>
      <c r="AC95" s="209">
        <f t="shared" si="52"/>
        <v>0</v>
      </c>
      <c r="AD95" s="215">
        <f t="shared" si="53"/>
        <v>0</v>
      </c>
      <c r="AE95" s="219">
        <f t="shared" si="40"/>
        <v>0</v>
      </c>
      <c r="AF95" s="220"/>
      <c r="AG95" s="209">
        <f t="shared" si="54"/>
        <v>0</v>
      </c>
      <c r="AH95" s="215">
        <f t="shared" si="55"/>
        <v>0</v>
      </c>
      <c r="AI95" s="219">
        <f t="shared" si="41"/>
        <v>0</v>
      </c>
      <c r="AJ95" s="220"/>
      <c r="AK95" s="209">
        <f t="shared" si="56"/>
        <v>0</v>
      </c>
      <c r="AL95" s="215">
        <f t="shared" si="57"/>
        <v>0</v>
      </c>
    </row>
    <row r="96" spans="1:38" x14ac:dyDescent="0.25">
      <c r="A96" s="217" t="s">
        <v>321</v>
      </c>
      <c r="B96" s="217" t="s">
        <v>112</v>
      </c>
      <c r="C96" s="217" t="s">
        <v>376</v>
      </c>
      <c r="D96" s="218">
        <v>1</v>
      </c>
      <c r="E96" s="185">
        <f>IFERROR(VLOOKUP($C96,Master_Device_DB!$G:$I,2,0),"")</f>
        <v>0.15</v>
      </c>
      <c r="F96" s="212">
        <f>IFERROR(VLOOKUP($C96,Master_Device_DB!$G:$I,3,0),"")</f>
        <v>27</v>
      </c>
      <c r="G96" s="219">
        <f t="shared" si="34"/>
        <v>0</v>
      </c>
      <c r="H96" s="220"/>
      <c r="I96" s="209">
        <f t="shared" si="42"/>
        <v>0</v>
      </c>
      <c r="J96" s="215">
        <f t="shared" si="43"/>
        <v>0</v>
      </c>
      <c r="K96" s="219">
        <f t="shared" si="35"/>
        <v>0</v>
      </c>
      <c r="L96" s="220"/>
      <c r="M96" s="209">
        <f t="shared" si="44"/>
        <v>0</v>
      </c>
      <c r="N96" s="215">
        <f t="shared" si="45"/>
        <v>0</v>
      </c>
      <c r="O96" s="219">
        <f t="shared" si="36"/>
        <v>0</v>
      </c>
      <c r="P96" s="220"/>
      <c r="Q96" s="209">
        <f t="shared" si="46"/>
        <v>0</v>
      </c>
      <c r="R96" s="215">
        <f t="shared" si="47"/>
        <v>0</v>
      </c>
      <c r="S96" s="219">
        <f t="shared" si="37"/>
        <v>0</v>
      </c>
      <c r="T96" s="220"/>
      <c r="U96" s="209">
        <f t="shared" si="48"/>
        <v>0</v>
      </c>
      <c r="V96" s="215">
        <f t="shared" si="49"/>
        <v>0</v>
      </c>
      <c r="W96" s="219">
        <f t="shared" si="38"/>
        <v>0</v>
      </c>
      <c r="X96" s="220"/>
      <c r="Y96" s="209">
        <f t="shared" si="50"/>
        <v>0</v>
      </c>
      <c r="Z96" s="215">
        <f t="shared" si="51"/>
        <v>0</v>
      </c>
      <c r="AA96" s="219">
        <f t="shared" si="39"/>
        <v>0</v>
      </c>
      <c r="AB96" s="220"/>
      <c r="AC96" s="209">
        <f t="shared" si="52"/>
        <v>0</v>
      </c>
      <c r="AD96" s="215">
        <f t="shared" si="53"/>
        <v>0</v>
      </c>
      <c r="AE96" s="219">
        <f t="shared" si="40"/>
        <v>0</v>
      </c>
      <c r="AF96" s="220"/>
      <c r="AG96" s="209">
        <f t="shared" si="54"/>
        <v>0</v>
      </c>
      <c r="AH96" s="215">
        <f t="shared" si="55"/>
        <v>0</v>
      </c>
      <c r="AI96" s="219">
        <f t="shared" si="41"/>
        <v>0</v>
      </c>
      <c r="AJ96" s="220"/>
      <c r="AK96" s="209">
        <f t="shared" si="56"/>
        <v>0</v>
      </c>
      <c r="AL96" s="215">
        <f t="shared" si="57"/>
        <v>0</v>
      </c>
    </row>
    <row r="97" spans="1:38" x14ac:dyDescent="0.25">
      <c r="A97" s="217" t="s">
        <v>321</v>
      </c>
      <c r="B97" s="217" t="s">
        <v>113</v>
      </c>
      <c r="C97" s="217" t="s">
        <v>378</v>
      </c>
      <c r="D97" s="218">
        <v>1</v>
      </c>
      <c r="E97" s="185">
        <f>IFERROR(VLOOKUP($C97,Master_Device_DB!$G:$I,2,0),"")</f>
        <v>0.15</v>
      </c>
      <c r="F97" s="212">
        <f>IFERROR(VLOOKUP($C97,Master_Device_DB!$G:$I,3,0),"")</f>
        <v>18.5</v>
      </c>
      <c r="G97" s="219">
        <f t="shared" si="34"/>
        <v>0</v>
      </c>
      <c r="H97" s="220"/>
      <c r="I97" s="209">
        <f t="shared" si="42"/>
        <v>0</v>
      </c>
      <c r="J97" s="215">
        <f t="shared" si="43"/>
        <v>0</v>
      </c>
      <c r="K97" s="219">
        <f t="shared" si="35"/>
        <v>0</v>
      </c>
      <c r="L97" s="220"/>
      <c r="M97" s="209">
        <f t="shared" si="44"/>
        <v>0</v>
      </c>
      <c r="N97" s="215">
        <f t="shared" si="45"/>
        <v>0</v>
      </c>
      <c r="O97" s="219">
        <f t="shared" si="36"/>
        <v>0</v>
      </c>
      <c r="P97" s="220"/>
      <c r="Q97" s="209">
        <f t="shared" si="46"/>
        <v>0</v>
      </c>
      <c r="R97" s="215">
        <f t="shared" si="47"/>
        <v>0</v>
      </c>
      <c r="S97" s="219">
        <f t="shared" si="37"/>
        <v>0</v>
      </c>
      <c r="T97" s="220"/>
      <c r="U97" s="209">
        <f t="shared" si="48"/>
        <v>0</v>
      </c>
      <c r="V97" s="215">
        <f t="shared" si="49"/>
        <v>0</v>
      </c>
      <c r="W97" s="219">
        <f t="shared" si="38"/>
        <v>0</v>
      </c>
      <c r="X97" s="220"/>
      <c r="Y97" s="209">
        <f t="shared" si="50"/>
        <v>0</v>
      </c>
      <c r="Z97" s="215">
        <f t="shared" si="51"/>
        <v>0</v>
      </c>
      <c r="AA97" s="219">
        <f t="shared" si="39"/>
        <v>0</v>
      </c>
      <c r="AB97" s="220"/>
      <c r="AC97" s="209">
        <f t="shared" si="52"/>
        <v>0</v>
      </c>
      <c r="AD97" s="215">
        <f t="shared" si="53"/>
        <v>0</v>
      </c>
      <c r="AE97" s="219">
        <f t="shared" si="40"/>
        <v>0</v>
      </c>
      <c r="AF97" s="220"/>
      <c r="AG97" s="209">
        <f t="shared" si="54"/>
        <v>0</v>
      </c>
      <c r="AH97" s="215">
        <f t="shared" si="55"/>
        <v>0</v>
      </c>
      <c r="AI97" s="219">
        <f t="shared" si="41"/>
        <v>0</v>
      </c>
      <c r="AJ97" s="220"/>
      <c r="AK97" s="209">
        <f t="shared" si="56"/>
        <v>0</v>
      </c>
      <c r="AL97" s="215">
        <f t="shared" si="57"/>
        <v>0</v>
      </c>
    </row>
    <row r="98" spans="1:38" x14ac:dyDescent="0.25">
      <c r="A98" s="217" t="s">
        <v>321</v>
      </c>
      <c r="B98" s="217" t="s">
        <v>114</v>
      </c>
      <c r="C98" s="217" t="s">
        <v>379</v>
      </c>
      <c r="D98" s="218">
        <v>1</v>
      </c>
      <c r="E98" s="185">
        <f>IFERROR(VLOOKUP($C98,Master_Device_DB!$G:$I,2,0),"")</f>
        <v>0.15</v>
      </c>
      <c r="F98" s="212">
        <f>IFERROR(VLOOKUP($C98,Master_Device_DB!$G:$I,3,0),"")</f>
        <v>8</v>
      </c>
      <c r="G98" s="219">
        <f t="shared" si="34"/>
        <v>0</v>
      </c>
      <c r="H98" s="220"/>
      <c r="I98" s="209">
        <f t="shared" si="42"/>
        <v>0</v>
      </c>
      <c r="J98" s="215">
        <f t="shared" si="43"/>
        <v>0</v>
      </c>
      <c r="K98" s="219">
        <f t="shared" si="35"/>
        <v>0</v>
      </c>
      <c r="L98" s="220"/>
      <c r="M98" s="209">
        <f t="shared" si="44"/>
        <v>0</v>
      </c>
      <c r="N98" s="215">
        <f t="shared" si="45"/>
        <v>0</v>
      </c>
      <c r="O98" s="219">
        <f t="shared" si="36"/>
        <v>0</v>
      </c>
      <c r="P98" s="220"/>
      <c r="Q98" s="209">
        <f t="shared" si="46"/>
        <v>0</v>
      </c>
      <c r="R98" s="215">
        <f t="shared" si="47"/>
        <v>0</v>
      </c>
      <c r="S98" s="219">
        <f t="shared" si="37"/>
        <v>0</v>
      </c>
      <c r="T98" s="220"/>
      <c r="U98" s="209">
        <f t="shared" si="48"/>
        <v>0</v>
      </c>
      <c r="V98" s="215">
        <f t="shared" si="49"/>
        <v>0</v>
      </c>
      <c r="W98" s="219">
        <f t="shared" si="38"/>
        <v>0</v>
      </c>
      <c r="X98" s="220"/>
      <c r="Y98" s="209">
        <f t="shared" si="50"/>
        <v>0</v>
      </c>
      <c r="Z98" s="215">
        <f t="shared" si="51"/>
        <v>0</v>
      </c>
      <c r="AA98" s="219">
        <f t="shared" si="39"/>
        <v>0</v>
      </c>
      <c r="AB98" s="220"/>
      <c r="AC98" s="209">
        <f t="shared" si="52"/>
        <v>0</v>
      </c>
      <c r="AD98" s="215">
        <f t="shared" si="53"/>
        <v>0</v>
      </c>
      <c r="AE98" s="219">
        <f t="shared" si="40"/>
        <v>0</v>
      </c>
      <c r="AF98" s="220"/>
      <c r="AG98" s="209">
        <f t="shared" si="54"/>
        <v>0</v>
      </c>
      <c r="AH98" s="215">
        <f t="shared" si="55"/>
        <v>0</v>
      </c>
      <c r="AI98" s="219">
        <f t="shared" si="41"/>
        <v>0</v>
      </c>
      <c r="AJ98" s="220"/>
      <c r="AK98" s="209">
        <f t="shared" si="56"/>
        <v>0</v>
      </c>
      <c r="AL98" s="215">
        <f t="shared" si="57"/>
        <v>0</v>
      </c>
    </row>
    <row r="99" spans="1:38" x14ac:dyDescent="0.25">
      <c r="A99" s="217" t="s">
        <v>321</v>
      </c>
      <c r="B99" s="217" t="s">
        <v>112</v>
      </c>
      <c r="C99" s="217" t="s">
        <v>380</v>
      </c>
      <c r="D99" s="218">
        <v>1</v>
      </c>
      <c r="E99" s="185">
        <f>IFERROR(VLOOKUP($C99,Master_Device_DB!$G:$I,2,0),"")</f>
        <v>0.15</v>
      </c>
      <c r="F99" s="212">
        <f>IFERROR(VLOOKUP($C99,Master_Device_DB!$G:$I,3,0),"")</f>
        <v>18.5</v>
      </c>
      <c r="G99" s="219">
        <f t="shared" si="34"/>
        <v>0</v>
      </c>
      <c r="H99" s="220"/>
      <c r="I99" s="209">
        <f t="shared" si="42"/>
        <v>0</v>
      </c>
      <c r="J99" s="215">
        <f t="shared" si="43"/>
        <v>0</v>
      </c>
      <c r="K99" s="219">
        <f t="shared" si="35"/>
        <v>0</v>
      </c>
      <c r="L99" s="220"/>
      <c r="M99" s="209">
        <f t="shared" si="44"/>
        <v>0</v>
      </c>
      <c r="N99" s="215">
        <f t="shared" si="45"/>
        <v>0</v>
      </c>
      <c r="O99" s="219">
        <f t="shared" si="36"/>
        <v>0</v>
      </c>
      <c r="P99" s="220"/>
      <c r="Q99" s="209">
        <f t="shared" si="46"/>
        <v>0</v>
      </c>
      <c r="R99" s="215">
        <f t="shared" si="47"/>
        <v>0</v>
      </c>
      <c r="S99" s="219">
        <f t="shared" si="37"/>
        <v>0</v>
      </c>
      <c r="T99" s="220"/>
      <c r="U99" s="209">
        <f t="shared" si="48"/>
        <v>0</v>
      </c>
      <c r="V99" s="215">
        <f t="shared" si="49"/>
        <v>0</v>
      </c>
      <c r="W99" s="219">
        <f t="shared" si="38"/>
        <v>0</v>
      </c>
      <c r="X99" s="220"/>
      <c r="Y99" s="209">
        <f t="shared" si="50"/>
        <v>0</v>
      </c>
      <c r="Z99" s="215">
        <f t="shared" si="51"/>
        <v>0</v>
      </c>
      <c r="AA99" s="219">
        <f t="shared" si="39"/>
        <v>0</v>
      </c>
      <c r="AB99" s="220"/>
      <c r="AC99" s="209">
        <f t="shared" si="52"/>
        <v>0</v>
      </c>
      <c r="AD99" s="215">
        <f t="shared" si="53"/>
        <v>0</v>
      </c>
      <c r="AE99" s="219">
        <f t="shared" si="40"/>
        <v>0</v>
      </c>
      <c r="AF99" s="220"/>
      <c r="AG99" s="209">
        <f t="shared" si="54"/>
        <v>0</v>
      </c>
      <c r="AH99" s="215">
        <f t="shared" si="55"/>
        <v>0</v>
      </c>
      <c r="AI99" s="219">
        <f t="shared" si="41"/>
        <v>0</v>
      </c>
      <c r="AJ99" s="220"/>
      <c r="AK99" s="209">
        <f t="shared" si="56"/>
        <v>0</v>
      </c>
      <c r="AL99" s="215">
        <f t="shared" si="57"/>
        <v>0</v>
      </c>
    </row>
    <row r="100" spans="1:38" x14ac:dyDescent="0.25">
      <c r="A100" s="217" t="s">
        <v>321</v>
      </c>
      <c r="B100" s="217" t="s">
        <v>113</v>
      </c>
      <c r="C100" s="217" t="s">
        <v>382</v>
      </c>
      <c r="D100" s="218">
        <v>1</v>
      </c>
      <c r="E100" s="185">
        <f>IFERROR(VLOOKUP($C100,Master_Device_DB!$G:$I,2,0),"")</f>
        <v>0.15</v>
      </c>
      <c r="F100" s="212">
        <f>IFERROR(VLOOKUP($C100,Master_Device_DB!$G:$I,3,0),"")</f>
        <v>18.5</v>
      </c>
      <c r="G100" s="219">
        <f t="shared" si="34"/>
        <v>0</v>
      </c>
      <c r="H100" s="220"/>
      <c r="I100" s="209">
        <f t="shared" si="42"/>
        <v>0</v>
      </c>
      <c r="J100" s="215">
        <f t="shared" si="43"/>
        <v>0</v>
      </c>
      <c r="K100" s="219">
        <f t="shared" si="35"/>
        <v>0</v>
      </c>
      <c r="L100" s="220"/>
      <c r="M100" s="209">
        <f t="shared" si="44"/>
        <v>0</v>
      </c>
      <c r="N100" s="215">
        <f t="shared" si="45"/>
        <v>0</v>
      </c>
      <c r="O100" s="219">
        <f t="shared" si="36"/>
        <v>0</v>
      </c>
      <c r="P100" s="220"/>
      <c r="Q100" s="209">
        <f t="shared" si="46"/>
        <v>0</v>
      </c>
      <c r="R100" s="215">
        <f t="shared" si="47"/>
        <v>0</v>
      </c>
      <c r="S100" s="219">
        <f t="shared" si="37"/>
        <v>0</v>
      </c>
      <c r="T100" s="220"/>
      <c r="U100" s="209">
        <f t="shared" si="48"/>
        <v>0</v>
      </c>
      <c r="V100" s="215">
        <f t="shared" si="49"/>
        <v>0</v>
      </c>
      <c r="W100" s="219">
        <f t="shared" si="38"/>
        <v>0</v>
      </c>
      <c r="X100" s="220"/>
      <c r="Y100" s="209">
        <f t="shared" si="50"/>
        <v>0</v>
      </c>
      <c r="Z100" s="215">
        <f t="shared" si="51"/>
        <v>0</v>
      </c>
      <c r="AA100" s="219">
        <f t="shared" si="39"/>
        <v>0</v>
      </c>
      <c r="AB100" s="220"/>
      <c r="AC100" s="209">
        <f t="shared" si="52"/>
        <v>0</v>
      </c>
      <c r="AD100" s="215">
        <f t="shared" si="53"/>
        <v>0</v>
      </c>
      <c r="AE100" s="219">
        <f t="shared" si="40"/>
        <v>0</v>
      </c>
      <c r="AF100" s="220"/>
      <c r="AG100" s="209">
        <f t="shared" si="54"/>
        <v>0</v>
      </c>
      <c r="AH100" s="215">
        <f t="shared" si="55"/>
        <v>0</v>
      </c>
      <c r="AI100" s="219">
        <f t="shared" si="41"/>
        <v>0</v>
      </c>
      <c r="AJ100" s="220"/>
      <c r="AK100" s="209">
        <f t="shared" si="56"/>
        <v>0</v>
      </c>
      <c r="AL100" s="215">
        <f t="shared" si="57"/>
        <v>0</v>
      </c>
    </row>
    <row r="101" spans="1:38" x14ac:dyDescent="0.25">
      <c r="A101" s="217" t="s">
        <v>321</v>
      </c>
      <c r="B101" s="217" t="s">
        <v>114</v>
      </c>
      <c r="C101" s="217" t="s">
        <v>383</v>
      </c>
      <c r="D101" s="218">
        <v>1</v>
      </c>
      <c r="E101" s="185">
        <f>IFERROR(VLOOKUP($C101,Master_Device_DB!$G:$I,2,0),"")</f>
        <v>0.15</v>
      </c>
      <c r="F101" s="212">
        <f>IFERROR(VLOOKUP($C101,Master_Device_DB!$G:$I,3,0),"")</f>
        <v>8</v>
      </c>
      <c r="G101" s="219">
        <f t="shared" si="34"/>
        <v>0</v>
      </c>
      <c r="H101" s="220"/>
      <c r="I101" s="209">
        <f t="shared" si="42"/>
        <v>0</v>
      </c>
      <c r="J101" s="215">
        <f t="shared" si="43"/>
        <v>0</v>
      </c>
      <c r="K101" s="219">
        <f t="shared" si="35"/>
        <v>0</v>
      </c>
      <c r="L101" s="220"/>
      <c r="M101" s="209">
        <f t="shared" si="44"/>
        <v>0</v>
      </c>
      <c r="N101" s="215">
        <f t="shared" si="45"/>
        <v>0</v>
      </c>
      <c r="O101" s="219">
        <f t="shared" si="36"/>
        <v>0</v>
      </c>
      <c r="P101" s="220"/>
      <c r="Q101" s="209">
        <f t="shared" si="46"/>
        <v>0</v>
      </c>
      <c r="R101" s="215">
        <f t="shared" si="47"/>
        <v>0</v>
      </c>
      <c r="S101" s="219">
        <f t="shared" si="37"/>
        <v>0</v>
      </c>
      <c r="T101" s="220"/>
      <c r="U101" s="209">
        <f t="shared" si="48"/>
        <v>0</v>
      </c>
      <c r="V101" s="215">
        <f t="shared" si="49"/>
        <v>0</v>
      </c>
      <c r="W101" s="219">
        <f t="shared" si="38"/>
        <v>0</v>
      </c>
      <c r="X101" s="220"/>
      <c r="Y101" s="209">
        <f t="shared" si="50"/>
        <v>0</v>
      </c>
      <c r="Z101" s="215">
        <f t="shared" si="51"/>
        <v>0</v>
      </c>
      <c r="AA101" s="219">
        <f t="shared" si="39"/>
        <v>0</v>
      </c>
      <c r="AB101" s="220"/>
      <c r="AC101" s="209">
        <f t="shared" si="52"/>
        <v>0</v>
      </c>
      <c r="AD101" s="215">
        <f t="shared" si="53"/>
        <v>0</v>
      </c>
      <c r="AE101" s="219">
        <f t="shared" si="40"/>
        <v>0</v>
      </c>
      <c r="AF101" s="220"/>
      <c r="AG101" s="209">
        <f t="shared" si="54"/>
        <v>0</v>
      </c>
      <c r="AH101" s="215">
        <f t="shared" si="55"/>
        <v>0</v>
      </c>
      <c r="AI101" s="219">
        <f t="shared" si="41"/>
        <v>0</v>
      </c>
      <c r="AJ101" s="220"/>
      <c r="AK101" s="209">
        <f t="shared" si="56"/>
        <v>0</v>
      </c>
      <c r="AL101" s="215">
        <f t="shared" si="57"/>
        <v>0</v>
      </c>
    </row>
    <row r="102" spans="1:38" x14ac:dyDescent="0.25">
      <c r="A102" s="217" t="s">
        <v>321</v>
      </c>
      <c r="B102" s="217" t="s">
        <v>115</v>
      </c>
      <c r="C102" s="217" t="s">
        <v>384</v>
      </c>
      <c r="D102" s="218">
        <v>1</v>
      </c>
      <c r="E102" s="185">
        <f>IFERROR(VLOOKUP($C102,Master_Device_DB!$G:$I,2,0),"")</f>
        <v>0.45</v>
      </c>
      <c r="F102" s="212">
        <f>IFERROR(VLOOKUP($C102,Master_Device_DB!$G:$I,3,0),"")</f>
        <v>4.9000000000000004</v>
      </c>
      <c r="G102" s="219">
        <f t="shared" si="34"/>
        <v>0</v>
      </c>
      <c r="H102" s="220"/>
      <c r="I102" s="209">
        <f t="shared" si="42"/>
        <v>0</v>
      </c>
      <c r="J102" s="215">
        <f t="shared" si="43"/>
        <v>0</v>
      </c>
      <c r="K102" s="219">
        <f t="shared" ref="K102:K133" si="58">$D102*L102</f>
        <v>0</v>
      </c>
      <c r="L102" s="220"/>
      <c r="M102" s="209">
        <f t="shared" si="44"/>
        <v>0</v>
      </c>
      <c r="N102" s="215">
        <f t="shared" si="45"/>
        <v>0</v>
      </c>
      <c r="O102" s="219">
        <f t="shared" ref="O102:O133" si="59">$D102*P102</f>
        <v>0</v>
      </c>
      <c r="P102" s="220"/>
      <c r="Q102" s="209">
        <f t="shared" si="46"/>
        <v>0</v>
      </c>
      <c r="R102" s="215">
        <f t="shared" si="47"/>
        <v>0</v>
      </c>
      <c r="S102" s="219">
        <f t="shared" ref="S102:S133" si="60">$D102*T102</f>
        <v>0</v>
      </c>
      <c r="T102" s="220"/>
      <c r="U102" s="209">
        <f t="shared" si="48"/>
        <v>0</v>
      </c>
      <c r="V102" s="215">
        <f t="shared" si="49"/>
        <v>0</v>
      </c>
      <c r="W102" s="219">
        <f t="shared" ref="W102:W133" si="61">$D102*X102</f>
        <v>0</v>
      </c>
      <c r="X102" s="220"/>
      <c r="Y102" s="209">
        <f t="shared" si="50"/>
        <v>0</v>
      </c>
      <c r="Z102" s="215">
        <f t="shared" si="51"/>
        <v>0</v>
      </c>
      <c r="AA102" s="219">
        <f t="shared" ref="AA102:AA133" si="62">$D102*AB102</f>
        <v>0</v>
      </c>
      <c r="AB102" s="220"/>
      <c r="AC102" s="209">
        <f t="shared" si="52"/>
        <v>0</v>
      </c>
      <c r="AD102" s="215">
        <f t="shared" si="53"/>
        <v>0</v>
      </c>
      <c r="AE102" s="219">
        <f t="shared" ref="AE102:AE133" si="63">$D102*AF102</f>
        <v>0</v>
      </c>
      <c r="AF102" s="220"/>
      <c r="AG102" s="209">
        <f t="shared" si="54"/>
        <v>0</v>
      </c>
      <c r="AH102" s="215">
        <f t="shared" si="55"/>
        <v>0</v>
      </c>
      <c r="AI102" s="219">
        <f t="shared" ref="AI102:AI133" si="64">$D102*AJ102</f>
        <v>0</v>
      </c>
      <c r="AJ102" s="220"/>
      <c r="AK102" s="209">
        <f t="shared" si="56"/>
        <v>0</v>
      </c>
      <c r="AL102" s="215">
        <f t="shared" si="57"/>
        <v>0</v>
      </c>
    </row>
    <row r="103" spans="1:38" x14ac:dyDescent="0.25">
      <c r="A103" s="217" t="s">
        <v>321</v>
      </c>
      <c r="B103" s="217" t="s">
        <v>116</v>
      </c>
      <c r="C103" s="217" t="s">
        <v>386</v>
      </c>
      <c r="D103" s="218">
        <v>1</v>
      </c>
      <c r="E103" s="185">
        <f>IFERROR(VLOOKUP($C103,Master_Device_DB!$G:$I,2,0),"")</f>
        <v>0.45</v>
      </c>
      <c r="F103" s="212">
        <f>IFERROR(VLOOKUP($C103,Master_Device_DB!$G:$I,3,0),"")</f>
        <v>1.8</v>
      </c>
      <c r="G103" s="219">
        <f t="shared" si="34"/>
        <v>0</v>
      </c>
      <c r="H103" s="220"/>
      <c r="I103" s="209">
        <f t="shared" si="42"/>
        <v>0</v>
      </c>
      <c r="J103" s="215">
        <f t="shared" si="43"/>
        <v>0</v>
      </c>
      <c r="K103" s="219">
        <f t="shared" si="58"/>
        <v>0</v>
      </c>
      <c r="L103" s="220"/>
      <c r="M103" s="209">
        <f t="shared" si="44"/>
        <v>0</v>
      </c>
      <c r="N103" s="215">
        <f t="shared" si="45"/>
        <v>0</v>
      </c>
      <c r="O103" s="219">
        <f t="shared" si="59"/>
        <v>0</v>
      </c>
      <c r="P103" s="220"/>
      <c r="Q103" s="209">
        <f t="shared" si="46"/>
        <v>0</v>
      </c>
      <c r="R103" s="215">
        <f t="shared" si="47"/>
        <v>0</v>
      </c>
      <c r="S103" s="219">
        <f t="shared" si="60"/>
        <v>0</v>
      </c>
      <c r="T103" s="220"/>
      <c r="U103" s="209">
        <f t="shared" si="48"/>
        <v>0</v>
      </c>
      <c r="V103" s="215">
        <f t="shared" si="49"/>
        <v>0</v>
      </c>
      <c r="W103" s="219">
        <f t="shared" si="61"/>
        <v>0</v>
      </c>
      <c r="X103" s="220"/>
      <c r="Y103" s="209">
        <f t="shared" si="50"/>
        <v>0</v>
      </c>
      <c r="Z103" s="215">
        <f t="shared" si="51"/>
        <v>0</v>
      </c>
      <c r="AA103" s="219">
        <f t="shared" si="62"/>
        <v>0</v>
      </c>
      <c r="AB103" s="220"/>
      <c r="AC103" s="209">
        <f t="shared" si="52"/>
        <v>0</v>
      </c>
      <c r="AD103" s="215">
        <f t="shared" si="53"/>
        <v>0</v>
      </c>
      <c r="AE103" s="219">
        <f t="shared" si="63"/>
        <v>0</v>
      </c>
      <c r="AF103" s="220"/>
      <c r="AG103" s="209">
        <f t="shared" si="54"/>
        <v>0</v>
      </c>
      <c r="AH103" s="215">
        <f t="shared" si="55"/>
        <v>0</v>
      </c>
      <c r="AI103" s="219">
        <f t="shared" si="64"/>
        <v>0</v>
      </c>
      <c r="AJ103" s="220"/>
      <c r="AK103" s="209">
        <f t="shared" si="56"/>
        <v>0</v>
      </c>
      <c r="AL103" s="215">
        <f t="shared" si="57"/>
        <v>0</v>
      </c>
    </row>
    <row r="104" spans="1:38" x14ac:dyDescent="0.25">
      <c r="A104" s="217" t="s">
        <v>321</v>
      </c>
      <c r="B104" s="217" t="s">
        <v>117</v>
      </c>
      <c r="C104" s="217" t="s">
        <v>387</v>
      </c>
      <c r="D104" s="218">
        <v>1</v>
      </c>
      <c r="E104" s="185">
        <f>IFERROR(VLOOKUP($C104,Master_Device_DB!$G:$I,2,0),"")</f>
        <v>0.45</v>
      </c>
      <c r="F104" s="212">
        <f>IFERROR(VLOOKUP($C104,Master_Device_DB!$G:$I,3,0),"")</f>
        <v>2.8</v>
      </c>
      <c r="G104" s="219">
        <f t="shared" si="34"/>
        <v>0</v>
      </c>
      <c r="H104" s="220"/>
      <c r="I104" s="209">
        <f t="shared" si="42"/>
        <v>0</v>
      </c>
      <c r="J104" s="215">
        <f t="shared" si="43"/>
        <v>0</v>
      </c>
      <c r="K104" s="219">
        <f t="shared" si="58"/>
        <v>0</v>
      </c>
      <c r="L104" s="220"/>
      <c r="M104" s="209">
        <f t="shared" si="44"/>
        <v>0</v>
      </c>
      <c r="N104" s="215">
        <f t="shared" si="45"/>
        <v>0</v>
      </c>
      <c r="O104" s="219">
        <f t="shared" si="59"/>
        <v>0</v>
      </c>
      <c r="P104" s="220"/>
      <c r="Q104" s="209">
        <f t="shared" si="46"/>
        <v>0</v>
      </c>
      <c r="R104" s="215">
        <f t="shared" si="47"/>
        <v>0</v>
      </c>
      <c r="S104" s="219">
        <f t="shared" si="60"/>
        <v>0</v>
      </c>
      <c r="T104" s="220"/>
      <c r="U104" s="209">
        <f t="shared" si="48"/>
        <v>0</v>
      </c>
      <c r="V104" s="215">
        <f t="shared" si="49"/>
        <v>0</v>
      </c>
      <c r="W104" s="219">
        <f t="shared" si="61"/>
        <v>0</v>
      </c>
      <c r="X104" s="220"/>
      <c r="Y104" s="209">
        <f t="shared" si="50"/>
        <v>0</v>
      </c>
      <c r="Z104" s="215">
        <f t="shared" si="51"/>
        <v>0</v>
      </c>
      <c r="AA104" s="219">
        <f t="shared" si="62"/>
        <v>0</v>
      </c>
      <c r="AB104" s="220"/>
      <c r="AC104" s="209">
        <f t="shared" si="52"/>
        <v>0</v>
      </c>
      <c r="AD104" s="215">
        <f t="shared" si="53"/>
        <v>0</v>
      </c>
      <c r="AE104" s="219">
        <f t="shared" si="63"/>
        <v>0</v>
      </c>
      <c r="AF104" s="220"/>
      <c r="AG104" s="209">
        <f t="shared" si="54"/>
        <v>0</v>
      </c>
      <c r="AH104" s="215">
        <f t="shared" si="55"/>
        <v>0</v>
      </c>
      <c r="AI104" s="219">
        <f t="shared" si="64"/>
        <v>0</v>
      </c>
      <c r="AJ104" s="220"/>
      <c r="AK104" s="209">
        <f t="shared" si="56"/>
        <v>0</v>
      </c>
      <c r="AL104" s="215">
        <f t="shared" si="57"/>
        <v>0</v>
      </c>
    </row>
    <row r="105" spans="1:38" x14ac:dyDescent="0.25">
      <c r="A105" s="217" t="s">
        <v>321</v>
      </c>
      <c r="B105" s="217" t="s">
        <v>118</v>
      </c>
      <c r="C105" s="217" t="s">
        <v>388</v>
      </c>
      <c r="D105" s="218">
        <v>1</v>
      </c>
      <c r="E105" s="185">
        <f>IFERROR(VLOOKUP($C105,Master_Device_DB!$G:$I,2,0),"")</f>
        <v>0.45</v>
      </c>
      <c r="F105" s="212">
        <f>IFERROR(VLOOKUP($C105,Master_Device_DB!$G:$I,3,0),"")</f>
        <v>4.9000000000000004</v>
      </c>
      <c r="G105" s="219">
        <f t="shared" si="34"/>
        <v>0</v>
      </c>
      <c r="H105" s="220"/>
      <c r="I105" s="209">
        <f t="shared" si="42"/>
        <v>0</v>
      </c>
      <c r="J105" s="215">
        <f t="shared" si="43"/>
        <v>0</v>
      </c>
      <c r="K105" s="219">
        <f t="shared" si="58"/>
        <v>0</v>
      </c>
      <c r="L105" s="220"/>
      <c r="M105" s="209">
        <f t="shared" si="44"/>
        <v>0</v>
      </c>
      <c r="N105" s="215">
        <f t="shared" si="45"/>
        <v>0</v>
      </c>
      <c r="O105" s="219">
        <f t="shared" si="59"/>
        <v>0</v>
      </c>
      <c r="P105" s="220"/>
      <c r="Q105" s="209">
        <f t="shared" si="46"/>
        <v>0</v>
      </c>
      <c r="R105" s="215">
        <f t="shared" si="47"/>
        <v>0</v>
      </c>
      <c r="S105" s="219">
        <f t="shared" si="60"/>
        <v>0</v>
      </c>
      <c r="T105" s="220"/>
      <c r="U105" s="209">
        <f t="shared" si="48"/>
        <v>0</v>
      </c>
      <c r="V105" s="215">
        <f t="shared" si="49"/>
        <v>0</v>
      </c>
      <c r="W105" s="219">
        <f t="shared" si="61"/>
        <v>0</v>
      </c>
      <c r="X105" s="220"/>
      <c r="Y105" s="209">
        <f t="shared" si="50"/>
        <v>0</v>
      </c>
      <c r="Z105" s="215">
        <f t="shared" si="51"/>
        <v>0</v>
      </c>
      <c r="AA105" s="219">
        <f t="shared" si="62"/>
        <v>0</v>
      </c>
      <c r="AB105" s="220"/>
      <c r="AC105" s="209">
        <f t="shared" si="52"/>
        <v>0</v>
      </c>
      <c r="AD105" s="215">
        <f t="shared" si="53"/>
        <v>0</v>
      </c>
      <c r="AE105" s="219">
        <f t="shared" si="63"/>
        <v>0</v>
      </c>
      <c r="AF105" s="220"/>
      <c r="AG105" s="209">
        <f t="shared" si="54"/>
        <v>0</v>
      </c>
      <c r="AH105" s="215">
        <f t="shared" si="55"/>
        <v>0</v>
      </c>
      <c r="AI105" s="219">
        <f t="shared" si="64"/>
        <v>0</v>
      </c>
      <c r="AJ105" s="220"/>
      <c r="AK105" s="209">
        <f t="shared" si="56"/>
        <v>0</v>
      </c>
      <c r="AL105" s="215">
        <f t="shared" si="57"/>
        <v>0</v>
      </c>
    </row>
    <row r="106" spans="1:38" x14ac:dyDescent="0.25">
      <c r="A106" s="217" t="s">
        <v>321</v>
      </c>
      <c r="B106" s="217" t="s">
        <v>119</v>
      </c>
      <c r="C106" s="217" t="s">
        <v>390</v>
      </c>
      <c r="D106" s="218">
        <v>1</v>
      </c>
      <c r="E106" s="185">
        <f>IFERROR(VLOOKUP($C106,Master_Device_DB!$G:$I,2,0),"")</f>
        <v>0.45</v>
      </c>
      <c r="F106" s="212">
        <f>IFERROR(VLOOKUP($C106,Master_Device_DB!$G:$I,3,0),"")</f>
        <v>1.8</v>
      </c>
      <c r="G106" s="219">
        <f t="shared" si="34"/>
        <v>0</v>
      </c>
      <c r="H106" s="220"/>
      <c r="I106" s="209">
        <f t="shared" si="42"/>
        <v>0</v>
      </c>
      <c r="J106" s="215">
        <f t="shared" si="43"/>
        <v>0</v>
      </c>
      <c r="K106" s="219">
        <f t="shared" si="58"/>
        <v>0</v>
      </c>
      <c r="L106" s="220"/>
      <c r="M106" s="209">
        <f t="shared" si="44"/>
        <v>0</v>
      </c>
      <c r="N106" s="215">
        <f t="shared" si="45"/>
        <v>0</v>
      </c>
      <c r="O106" s="219">
        <f t="shared" si="59"/>
        <v>0</v>
      </c>
      <c r="P106" s="220"/>
      <c r="Q106" s="209">
        <f t="shared" si="46"/>
        <v>0</v>
      </c>
      <c r="R106" s="215">
        <f t="shared" si="47"/>
        <v>0</v>
      </c>
      <c r="S106" s="219">
        <f t="shared" si="60"/>
        <v>0</v>
      </c>
      <c r="T106" s="220"/>
      <c r="U106" s="209">
        <f t="shared" si="48"/>
        <v>0</v>
      </c>
      <c r="V106" s="215">
        <f t="shared" si="49"/>
        <v>0</v>
      </c>
      <c r="W106" s="219">
        <f t="shared" si="61"/>
        <v>0</v>
      </c>
      <c r="X106" s="220"/>
      <c r="Y106" s="209">
        <f t="shared" si="50"/>
        <v>0</v>
      </c>
      <c r="Z106" s="215">
        <f t="shared" si="51"/>
        <v>0</v>
      </c>
      <c r="AA106" s="219">
        <f t="shared" si="62"/>
        <v>0</v>
      </c>
      <c r="AB106" s="220"/>
      <c r="AC106" s="209">
        <f t="shared" si="52"/>
        <v>0</v>
      </c>
      <c r="AD106" s="215">
        <f t="shared" si="53"/>
        <v>0</v>
      </c>
      <c r="AE106" s="219">
        <f t="shared" si="63"/>
        <v>0</v>
      </c>
      <c r="AF106" s="220"/>
      <c r="AG106" s="209">
        <f t="shared" si="54"/>
        <v>0</v>
      </c>
      <c r="AH106" s="215">
        <f t="shared" si="55"/>
        <v>0</v>
      </c>
      <c r="AI106" s="219">
        <f t="shared" si="64"/>
        <v>0</v>
      </c>
      <c r="AJ106" s="220"/>
      <c r="AK106" s="209">
        <f t="shared" si="56"/>
        <v>0</v>
      </c>
      <c r="AL106" s="215">
        <f t="shared" si="57"/>
        <v>0</v>
      </c>
    </row>
    <row r="107" spans="1:38" x14ac:dyDescent="0.25">
      <c r="A107" s="217" t="s">
        <v>321</v>
      </c>
      <c r="B107" s="217" t="s">
        <v>120</v>
      </c>
      <c r="C107" s="217" t="s">
        <v>391</v>
      </c>
      <c r="D107" s="218">
        <v>1</v>
      </c>
      <c r="E107" s="185">
        <f>IFERROR(VLOOKUP($C107,Master_Device_DB!$G:$I,2,0),"")</f>
        <v>0.45</v>
      </c>
      <c r="F107" s="212">
        <f>IFERROR(VLOOKUP($C107,Master_Device_DB!$G:$I,3,0),"")</f>
        <v>2.8</v>
      </c>
      <c r="G107" s="219">
        <f t="shared" si="34"/>
        <v>0</v>
      </c>
      <c r="H107" s="220"/>
      <c r="I107" s="209">
        <f t="shared" si="42"/>
        <v>0</v>
      </c>
      <c r="J107" s="215">
        <f t="shared" si="43"/>
        <v>0</v>
      </c>
      <c r="K107" s="219">
        <f t="shared" si="58"/>
        <v>0</v>
      </c>
      <c r="L107" s="220"/>
      <c r="M107" s="209">
        <f t="shared" si="44"/>
        <v>0</v>
      </c>
      <c r="N107" s="215">
        <f t="shared" si="45"/>
        <v>0</v>
      </c>
      <c r="O107" s="219">
        <f t="shared" si="59"/>
        <v>0</v>
      </c>
      <c r="P107" s="220"/>
      <c r="Q107" s="209">
        <f t="shared" si="46"/>
        <v>0</v>
      </c>
      <c r="R107" s="215">
        <f t="shared" si="47"/>
        <v>0</v>
      </c>
      <c r="S107" s="219">
        <f t="shared" si="60"/>
        <v>0</v>
      </c>
      <c r="T107" s="220"/>
      <c r="U107" s="209">
        <f t="shared" si="48"/>
        <v>0</v>
      </c>
      <c r="V107" s="215">
        <f t="shared" si="49"/>
        <v>0</v>
      </c>
      <c r="W107" s="219">
        <f t="shared" si="61"/>
        <v>0</v>
      </c>
      <c r="X107" s="220"/>
      <c r="Y107" s="209">
        <f t="shared" si="50"/>
        <v>0</v>
      </c>
      <c r="Z107" s="215">
        <f t="shared" si="51"/>
        <v>0</v>
      </c>
      <c r="AA107" s="219">
        <f t="shared" si="62"/>
        <v>0</v>
      </c>
      <c r="AB107" s="220"/>
      <c r="AC107" s="209">
        <f t="shared" si="52"/>
        <v>0</v>
      </c>
      <c r="AD107" s="215">
        <f t="shared" si="53"/>
        <v>0</v>
      </c>
      <c r="AE107" s="219">
        <f t="shared" si="63"/>
        <v>0</v>
      </c>
      <c r="AF107" s="220"/>
      <c r="AG107" s="209">
        <f t="shared" si="54"/>
        <v>0</v>
      </c>
      <c r="AH107" s="215">
        <f t="shared" si="55"/>
        <v>0</v>
      </c>
      <c r="AI107" s="219">
        <f t="shared" si="64"/>
        <v>0</v>
      </c>
      <c r="AJ107" s="220"/>
      <c r="AK107" s="209">
        <f t="shared" si="56"/>
        <v>0</v>
      </c>
      <c r="AL107" s="215">
        <f t="shared" si="57"/>
        <v>0</v>
      </c>
    </row>
    <row r="108" spans="1:38" x14ac:dyDescent="0.25">
      <c r="A108" s="217" t="s">
        <v>321</v>
      </c>
      <c r="B108" s="217" t="s">
        <v>121</v>
      </c>
      <c r="C108" s="217" t="s">
        <v>392</v>
      </c>
      <c r="D108" s="218">
        <v>1</v>
      </c>
      <c r="E108" s="185">
        <f>IFERROR(VLOOKUP($C108,Master_Device_DB!$G:$I,2,0),"")</f>
        <v>0.45</v>
      </c>
      <c r="F108" s="212">
        <f>IFERROR(VLOOKUP($C108,Master_Device_DB!$G:$I,3,0),"")</f>
        <v>10.4</v>
      </c>
      <c r="G108" s="219">
        <f t="shared" si="34"/>
        <v>0</v>
      </c>
      <c r="H108" s="220"/>
      <c r="I108" s="209">
        <f t="shared" si="42"/>
        <v>0</v>
      </c>
      <c r="J108" s="215">
        <f t="shared" si="43"/>
        <v>0</v>
      </c>
      <c r="K108" s="219">
        <f t="shared" si="58"/>
        <v>0</v>
      </c>
      <c r="L108" s="220"/>
      <c r="M108" s="209">
        <f t="shared" si="44"/>
        <v>0</v>
      </c>
      <c r="N108" s="215">
        <f t="shared" si="45"/>
        <v>0</v>
      </c>
      <c r="O108" s="219">
        <f t="shared" si="59"/>
        <v>0</v>
      </c>
      <c r="P108" s="220"/>
      <c r="Q108" s="209">
        <f t="shared" si="46"/>
        <v>0</v>
      </c>
      <c r="R108" s="215">
        <f t="shared" si="47"/>
        <v>0</v>
      </c>
      <c r="S108" s="219">
        <f t="shared" si="60"/>
        <v>0</v>
      </c>
      <c r="T108" s="220"/>
      <c r="U108" s="209">
        <f t="shared" si="48"/>
        <v>0</v>
      </c>
      <c r="V108" s="215">
        <f t="shared" si="49"/>
        <v>0</v>
      </c>
      <c r="W108" s="219">
        <f t="shared" si="61"/>
        <v>0</v>
      </c>
      <c r="X108" s="220"/>
      <c r="Y108" s="209">
        <f t="shared" si="50"/>
        <v>0</v>
      </c>
      <c r="Z108" s="215">
        <f t="shared" si="51"/>
        <v>0</v>
      </c>
      <c r="AA108" s="219">
        <f t="shared" si="62"/>
        <v>0</v>
      </c>
      <c r="AB108" s="220"/>
      <c r="AC108" s="209">
        <f t="shared" si="52"/>
        <v>0</v>
      </c>
      <c r="AD108" s="215">
        <f t="shared" si="53"/>
        <v>0</v>
      </c>
      <c r="AE108" s="219">
        <f t="shared" si="63"/>
        <v>0</v>
      </c>
      <c r="AF108" s="220"/>
      <c r="AG108" s="209">
        <f t="shared" si="54"/>
        <v>0</v>
      </c>
      <c r="AH108" s="215">
        <f t="shared" si="55"/>
        <v>0</v>
      </c>
      <c r="AI108" s="219">
        <f t="shared" si="64"/>
        <v>0</v>
      </c>
      <c r="AJ108" s="220"/>
      <c r="AK108" s="209">
        <f t="shared" si="56"/>
        <v>0</v>
      </c>
      <c r="AL108" s="215">
        <f t="shared" si="57"/>
        <v>0</v>
      </c>
    </row>
    <row r="109" spans="1:38" x14ac:dyDescent="0.25">
      <c r="A109" s="217" t="s">
        <v>321</v>
      </c>
      <c r="B109" s="217" t="s">
        <v>122</v>
      </c>
      <c r="C109" s="217" t="s">
        <v>394</v>
      </c>
      <c r="D109" s="218">
        <v>1</v>
      </c>
      <c r="E109" s="185">
        <f>IFERROR(VLOOKUP($C109,Master_Device_DB!$G:$I,2,0),"")</f>
        <v>0.45</v>
      </c>
      <c r="F109" s="212">
        <f>IFERROR(VLOOKUP($C109,Master_Device_DB!$G:$I,3,0),"")</f>
        <v>7.3</v>
      </c>
      <c r="G109" s="219">
        <f t="shared" si="34"/>
        <v>0</v>
      </c>
      <c r="H109" s="220"/>
      <c r="I109" s="209">
        <f t="shared" si="42"/>
        <v>0</v>
      </c>
      <c r="J109" s="215">
        <f t="shared" si="43"/>
        <v>0</v>
      </c>
      <c r="K109" s="219">
        <f t="shared" si="58"/>
        <v>0</v>
      </c>
      <c r="L109" s="220"/>
      <c r="M109" s="209">
        <f t="shared" si="44"/>
        <v>0</v>
      </c>
      <c r="N109" s="215">
        <f t="shared" si="45"/>
        <v>0</v>
      </c>
      <c r="O109" s="219">
        <f t="shared" si="59"/>
        <v>0</v>
      </c>
      <c r="P109" s="220"/>
      <c r="Q109" s="209">
        <f t="shared" si="46"/>
        <v>0</v>
      </c>
      <c r="R109" s="215">
        <f t="shared" si="47"/>
        <v>0</v>
      </c>
      <c r="S109" s="219">
        <f t="shared" si="60"/>
        <v>0</v>
      </c>
      <c r="T109" s="220"/>
      <c r="U109" s="209">
        <f t="shared" si="48"/>
        <v>0</v>
      </c>
      <c r="V109" s="215">
        <f t="shared" si="49"/>
        <v>0</v>
      </c>
      <c r="W109" s="219">
        <f t="shared" si="61"/>
        <v>0</v>
      </c>
      <c r="X109" s="220"/>
      <c r="Y109" s="209">
        <f t="shared" si="50"/>
        <v>0</v>
      </c>
      <c r="Z109" s="215">
        <f t="shared" si="51"/>
        <v>0</v>
      </c>
      <c r="AA109" s="219">
        <f t="shared" si="62"/>
        <v>0</v>
      </c>
      <c r="AB109" s="220"/>
      <c r="AC109" s="209">
        <f t="shared" si="52"/>
        <v>0</v>
      </c>
      <c r="AD109" s="215">
        <f t="shared" si="53"/>
        <v>0</v>
      </c>
      <c r="AE109" s="219">
        <f t="shared" si="63"/>
        <v>0</v>
      </c>
      <c r="AF109" s="220"/>
      <c r="AG109" s="209">
        <f t="shared" si="54"/>
        <v>0</v>
      </c>
      <c r="AH109" s="215">
        <f t="shared" si="55"/>
        <v>0</v>
      </c>
      <c r="AI109" s="219">
        <f t="shared" si="64"/>
        <v>0</v>
      </c>
      <c r="AJ109" s="220"/>
      <c r="AK109" s="209">
        <f t="shared" si="56"/>
        <v>0</v>
      </c>
      <c r="AL109" s="215">
        <f t="shared" si="57"/>
        <v>0</v>
      </c>
    </row>
    <row r="110" spans="1:38" x14ac:dyDescent="0.25">
      <c r="A110" s="217" t="s">
        <v>321</v>
      </c>
      <c r="B110" s="217" t="s">
        <v>123</v>
      </c>
      <c r="C110" s="217" t="s">
        <v>395</v>
      </c>
      <c r="D110" s="218">
        <v>1</v>
      </c>
      <c r="E110" s="185">
        <f>IFERROR(VLOOKUP($C110,Master_Device_DB!$G:$I,2,0),"")</f>
        <v>0.45</v>
      </c>
      <c r="F110" s="212">
        <f>IFERROR(VLOOKUP($C110,Master_Device_DB!$G:$I,3,0),"")</f>
        <v>8.3000000000000007</v>
      </c>
      <c r="G110" s="219">
        <f t="shared" si="34"/>
        <v>0</v>
      </c>
      <c r="H110" s="220"/>
      <c r="I110" s="209">
        <f t="shared" si="42"/>
        <v>0</v>
      </c>
      <c r="J110" s="215">
        <f t="shared" si="43"/>
        <v>0</v>
      </c>
      <c r="K110" s="219">
        <f t="shared" si="58"/>
        <v>0</v>
      </c>
      <c r="L110" s="220"/>
      <c r="M110" s="209">
        <f t="shared" si="44"/>
        <v>0</v>
      </c>
      <c r="N110" s="215">
        <f t="shared" si="45"/>
        <v>0</v>
      </c>
      <c r="O110" s="219">
        <f t="shared" si="59"/>
        <v>0</v>
      </c>
      <c r="P110" s="220"/>
      <c r="Q110" s="209">
        <f t="shared" si="46"/>
        <v>0</v>
      </c>
      <c r="R110" s="215">
        <f t="shared" si="47"/>
        <v>0</v>
      </c>
      <c r="S110" s="219">
        <f t="shared" si="60"/>
        <v>0</v>
      </c>
      <c r="T110" s="220"/>
      <c r="U110" s="209">
        <f t="shared" si="48"/>
        <v>0</v>
      </c>
      <c r="V110" s="215">
        <f t="shared" si="49"/>
        <v>0</v>
      </c>
      <c r="W110" s="219">
        <f t="shared" si="61"/>
        <v>0</v>
      </c>
      <c r="X110" s="220"/>
      <c r="Y110" s="209">
        <f t="shared" si="50"/>
        <v>0</v>
      </c>
      <c r="Z110" s="215">
        <f t="shared" si="51"/>
        <v>0</v>
      </c>
      <c r="AA110" s="219">
        <f t="shared" si="62"/>
        <v>0</v>
      </c>
      <c r="AB110" s="220"/>
      <c r="AC110" s="209">
        <f t="shared" si="52"/>
        <v>0</v>
      </c>
      <c r="AD110" s="215">
        <f t="shared" si="53"/>
        <v>0</v>
      </c>
      <c r="AE110" s="219">
        <f t="shared" si="63"/>
        <v>0</v>
      </c>
      <c r="AF110" s="220"/>
      <c r="AG110" s="209">
        <f t="shared" si="54"/>
        <v>0</v>
      </c>
      <c r="AH110" s="215">
        <f t="shared" si="55"/>
        <v>0</v>
      </c>
      <c r="AI110" s="219">
        <f t="shared" si="64"/>
        <v>0</v>
      </c>
      <c r="AJ110" s="220"/>
      <c r="AK110" s="209">
        <f t="shared" si="56"/>
        <v>0</v>
      </c>
      <c r="AL110" s="215">
        <f t="shared" si="57"/>
        <v>0</v>
      </c>
    </row>
    <row r="111" spans="1:38" x14ac:dyDescent="0.25">
      <c r="A111" s="217" t="s">
        <v>321</v>
      </c>
      <c r="B111" s="217" t="s">
        <v>124</v>
      </c>
      <c r="C111" s="217" t="s">
        <v>396</v>
      </c>
      <c r="D111" s="218">
        <v>1</v>
      </c>
      <c r="E111" s="185">
        <f>IFERROR(VLOOKUP($C111,Master_Device_DB!$G:$I,2,0),"")</f>
        <v>0.45</v>
      </c>
      <c r="F111" s="212">
        <f>IFERROR(VLOOKUP($C111,Master_Device_DB!$G:$I,3,0),"")</f>
        <v>10.4</v>
      </c>
      <c r="G111" s="219">
        <f t="shared" si="34"/>
        <v>0</v>
      </c>
      <c r="H111" s="220"/>
      <c r="I111" s="209">
        <f t="shared" si="42"/>
        <v>0</v>
      </c>
      <c r="J111" s="215">
        <f t="shared" si="43"/>
        <v>0</v>
      </c>
      <c r="K111" s="219">
        <f t="shared" si="58"/>
        <v>0</v>
      </c>
      <c r="L111" s="220"/>
      <c r="M111" s="209">
        <f t="shared" si="44"/>
        <v>0</v>
      </c>
      <c r="N111" s="215">
        <f t="shared" si="45"/>
        <v>0</v>
      </c>
      <c r="O111" s="219">
        <f t="shared" si="59"/>
        <v>0</v>
      </c>
      <c r="P111" s="220"/>
      <c r="Q111" s="209">
        <f t="shared" si="46"/>
        <v>0</v>
      </c>
      <c r="R111" s="215">
        <f t="shared" si="47"/>
        <v>0</v>
      </c>
      <c r="S111" s="219">
        <f t="shared" si="60"/>
        <v>0</v>
      </c>
      <c r="T111" s="220"/>
      <c r="U111" s="209">
        <f t="shared" si="48"/>
        <v>0</v>
      </c>
      <c r="V111" s="215">
        <f t="shared" si="49"/>
        <v>0</v>
      </c>
      <c r="W111" s="219">
        <f t="shared" si="61"/>
        <v>0</v>
      </c>
      <c r="X111" s="220"/>
      <c r="Y111" s="209">
        <f t="shared" si="50"/>
        <v>0</v>
      </c>
      <c r="Z111" s="215">
        <f t="shared" si="51"/>
        <v>0</v>
      </c>
      <c r="AA111" s="219">
        <f t="shared" si="62"/>
        <v>0</v>
      </c>
      <c r="AB111" s="220"/>
      <c r="AC111" s="209">
        <f t="shared" si="52"/>
        <v>0</v>
      </c>
      <c r="AD111" s="215">
        <f t="shared" si="53"/>
        <v>0</v>
      </c>
      <c r="AE111" s="219">
        <f t="shared" si="63"/>
        <v>0</v>
      </c>
      <c r="AF111" s="220"/>
      <c r="AG111" s="209">
        <f t="shared" si="54"/>
        <v>0</v>
      </c>
      <c r="AH111" s="215">
        <f t="shared" si="55"/>
        <v>0</v>
      </c>
      <c r="AI111" s="219">
        <f t="shared" si="64"/>
        <v>0</v>
      </c>
      <c r="AJ111" s="220"/>
      <c r="AK111" s="209">
        <f t="shared" si="56"/>
        <v>0</v>
      </c>
      <c r="AL111" s="215">
        <f t="shared" si="57"/>
        <v>0</v>
      </c>
    </row>
    <row r="112" spans="1:38" x14ac:dyDescent="0.25">
      <c r="A112" s="217" t="s">
        <v>321</v>
      </c>
      <c r="B112" s="217" t="s">
        <v>125</v>
      </c>
      <c r="C112" s="217" t="s">
        <v>398</v>
      </c>
      <c r="D112" s="218">
        <v>1</v>
      </c>
      <c r="E112" s="185">
        <f>IFERROR(VLOOKUP($C112,Master_Device_DB!$G:$I,2,0),"")</f>
        <v>0.45</v>
      </c>
      <c r="F112" s="212">
        <f>IFERROR(VLOOKUP($C112,Master_Device_DB!$G:$I,3,0),"")</f>
        <v>7.3</v>
      </c>
      <c r="G112" s="219">
        <f t="shared" si="34"/>
        <v>0</v>
      </c>
      <c r="H112" s="220"/>
      <c r="I112" s="209">
        <f t="shared" si="42"/>
        <v>0</v>
      </c>
      <c r="J112" s="215">
        <f t="shared" si="43"/>
        <v>0</v>
      </c>
      <c r="K112" s="219">
        <f t="shared" si="58"/>
        <v>0</v>
      </c>
      <c r="L112" s="220"/>
      <c r="M112" s="209">
        <f t="shared" si="44"/>
        <v>0</v>
      </c>
      <c r="N112" s="215">
        <f t="shared" si="45"/>
        <v>0</v>
      </c>
      <c r="O112" s="219">
        <f t="shared" si="59"/>
        <v>0</v>
      </c>
      <c r="P112" s="220"/>
      <c r="Q112" s="209">
        <f t="shared" si="46"/>
        <v>0</v>
      </c>
      <c r="R112" s="215">
        <f t="shared" si="47"/>
        <v>0</v>
      </c>
      <c r="S112" s="219">
        <f t="shared" si="60"/>
        <v>0</v>
      </c>
      <c r="T112" s="220"/>
      <c r="U112" s="209">
        <f t="shared" si="48"/>
        <v>0</v>
      </c>
      <c r="V112" s="215">
        <f t="shared" si="49"/>
        <v>0</v>
      </c>
      <c r="W112" s="219">
        <f t="shared" si="61"/>
        <v>0</v>
      </c>
      <c r="X112" s="220"/>
      <c r="Y112" s="209">
        <f t="shared" si="50"/>
        <v>0</v>
      </c>
      <c r="Z112" s="215">
        <f t="shared" si="51"/>
        <v>0</v>
      </c>
      <c r="AA112" s="219">
        <f t="shared" si="62"/>
        <v>0</v>
      </c>
      <c r="AB112" s="220"/>
      <c r="AC112" s="209">
        <f t="shared" si="52"/>
        <v>0</v>
      </c>
      <c r="AD112" s="215">
        <f t="shared" si="53"/>
        <v>0</v>
      </c>
      <c r="AE112" s="219">
        <f t="shared" si="63"/>
        <v>0</v>
      </c>
      <c r="AF112" s="220"/>
      <c r="AG112" s="209">
        <f t="shared" si="54"/>
        <v>0</v>
      </c>
      <c r="AH112" s="215">
        <f t="shared" si="55"/>
        <v>0</v>
      </c>
      <c r="AI112" s="219">
        <f t="shared" si="64"/>
        <v>0</v>
      </c>
      <c r="AJ112" s="220"/>
      <c r="AK112" s="209">
        <f t="shared" si="56"/>
        <v>0</v>
      </c>
      <c r="AL112" s="215">
        <f t="shared" si="57"/>
        <v>0</v>
      </c>
    </row>
    <row r="113" spans="1:38" x14ac:dyDescent="0.25">
      <c r="A113" s="217" t="s">
        <v>321</v>
      </c>
      <c r="B113" s="217" t="s">
        <v>126</v>
      </c>
      <c r="C113" s="217" t="s">
        <v>399</v>
      </c>
      <c r="D113" s="218">
        <v>1</v>
      </c>
      <c r="E113" s="185">
        <f>IFERROR(VLOOKUP($C113,Master_Device_DB!$G:$I,2,0),"")</f>
        <v>0.45</v>
      </c>
      <c r="F113" s="212">
        <f>IFERROR(VLOOKUP($C113,Master_Device_DB!$G:$I,3,0),"")</f>
        <v>8.3000000000000007</v>
      </c>
      <c r="G113" s="219">
        <f t="shared" si="34"/>
        <v>0</v>
      </c>
      <c r="H113" s="220"/>
      <c r="I113" s="209">
        <f t="shared" si="42"/>
        <v>0</v>
      </c>
      <c r="J113" s="215">
        <f t="shared" si="43"/>
        <v>0</v>
      </c>
      <c r="K113" s="219">
        <f t="shared" si="58"/>
        <v>0</v>
      </c>
      <c r="L113" s="220"/>
      <c r="M113" s="209">
        <f t="shared" si="44"/>
        <v>0</v>
      </c>
      <c r="N113" s="215">
        <f t="shared" si="45"/>
        <v>0</v>
      </c>
      <c r="O113" s="219">
        <f t="shared" si="59"/>
        <v>0</v>
      </c>
      <c r="P113" s="220"/>
      <c r="Q113" s="209">
        <f t="shared" si="46"/>
        <v>0</v>
      </c>
      <c r="R113" s="215">
        <f t="shared" si="47"/>
        <v>0</v>
      </c>
      <c r="S113" s="219">
        <f t="shared" si="60"/>
        <v>0</v>
      </c>
      <c r="T113" s="220"/>
      <c r="U113" s="209">
        <f t="shared" si="48"/>
        <v>0</v>
      </c>
      <c r="V113" s="215">
        <f t="shared" si="49"/>
        <v>0</v>
      </c>
      <c r="W113" s="219">
        <f t="shared" si="61"/>
        <v>0</v>
      </c>
      <c r="X113" s="220"/>
      <c r="Y113" s="209">
        <f t="shared" si="50"/>
        <v>0</v>
      </c>
      <c r="Z113" s="215">
        <f t="shared" si="51"/>
        <v>0</v>
      </c>
      <c r="AA113" s="219">
        <f t="shared" si="62"/>
        <v>0</v>
      </c>
      <c r="AB113" s="220"/>
      <c r="AC113" s="209">
        <f t="shared" si="52"/>
        <v>0</v>
      </c>
      <c r="AD113" s="215">
        <f t="shared" si="53"/>
        <v>0</v>
      </c>
      <c r="AE113" s="219">
        <f t="shared" si="63"/>
        <v>0</v>
      </c>
      <c r="AF113" s="220"/>
      <c r="AG113" s="209">
        <f t="shared" si="54"/>
        <v>0</v>
      </c>
      <c r="AH113" s="215">
        <f t="shared" si="55"/>
        <v>0</v>
      </c>
      <c r="AI113" s="219">
        <f t="shared" si="64"/>
        <v>0</v>
      </c>
      <c r="AJ113" s="220"/>
      <c r="AK113" s="209">
        <f t="shared" si="56"/>
        <v>0</v>
      </c>
      <c r="AL113" s="215">
        <f t="shared" si="57"/>
        <v>0</v>
      </c>
    </row>
    <row r="114" spans="1:38" x14ac:dyDescent="0.25">
      <c r="A114" s="217" t="s">
        <v>321</v>
      </c>
      <c r="B114" s="217" t="s">
        <v>127</v>
      </c>
      <c r="C114" s="217" t="s">
        <v>400</v>
      </c>
      <c r="D114" s="218">
        <v>1</v>
      </c>
      <c r="E114" s="185">
        <f>IFERROR(VLOOKUP($C114,Master_Device_DB!$G:$I,2,0),"")</f>
        <v>0.45</v>
      </c>
      <c r="F114" s="212">
        <f>IFERROR(VLOOKUP($C114,Master_Device_DB!$G:$I,3,0),"")</f>
        <v>5.5</v>
      </c>
      <c r="G114" s="219">
        <f t="shared" si="34"/>
        <v>0</v>
      </c>
      <c r="H114" s="220"/>
      <c r="I114" s="209">
        <f t="shared" si="42"/>
        <v>0</v>
      </c>
      <c r="J114" s="215">
        <f t="shared" si="43"/>
        <v>0</v>
      </c>
      <c r="K114" s="219">
        <f t="shared" si="58"/>
        <v>0</v>
      </c>
      <c r="L114" s="220"/>
      <c r="M114" s="209">
        <f t="shared" si="44"/>
        <v>0</v>
      </c>
      <c r="N114" s="215">
        <f t="shared" si="45"/>
        <v>0</v>
      </c>
      <c r="O114" s="219">
        <f t="shared" si="59"/>
        <v>0</v>
      </c>
      <c r="P114" s="220"/>
      <c r="Q114" s="209">
        <f t="shared" si="46"/>
        <v>0</v>
      </c>
      <c r="R114" s="215">
        <f t="shared" si="47"/>
        <v>0</v>
      </c>
      <c r="S114" s="219">
        <f t="shared" si="60"/>
        <v>0</v>
      </c>
      <c r="T114" s="220"/>
      <c r="U114" s="209">
        <f t="shared" si="48"/>
        <v>0</v>
      </c>
      <c r="V114" s="215">
        <f t="shared" si="49"/>
        <v>0</v>
      </c>
      <c r="W114" s="219">
        <f t="shared" si="61"/>
        <v>0</v>
      </c>
      <c r="X114" s="220"/>
      <c r="Y114" s="209">
        <f t="shared" si="50"/>
        <v>0</v>
      </c>
      <c r="Z114" s="215">
        <f t="shared" si="51"/>
        <v>0</v>
      </c>
      <c r="AA114" s="219">
        <f t="shared" si="62"/>
        <v>0</v>
      </c>
      <c r="AB114" s="220"/>
      <c r="AC114" s="209">
        <f t="shared" si="52"/>
        <v>0</v>
      </c>
      <c r="AD114" s="215">
        <f t="shared" si="53"/>
        <v>0</v>
      </c>
      <c r="AE114" s="219">
        <f t="shared" si="63"/>
        <v>0</v>
      </c>
      <c r="AF114" s="220"/>
      <c r="AG114" s="209">
        <f t="shared" si="54"/>
        <v>0</v>
      </c>
      <c r="AH114" s="215">
        <f t="shared" si="55"/>
        <v>0</v>
      </c>
      <c r="AI114" s="219">
        <f t="shared" si="64"/>
        <v>0</v>
      </c>
      <c r="AJ114" s="220"/>
      <c r="AK114" s="209">
        <f t="shared" si="56"/>
        <v>0</v>
      </c>
      <c r="AL114" s="215">
        <f t="shared" si="57"/>
        <v>0</v>
      </c>
    </row>
    <row r="115" spans="1:38" x14ac:dyDescent="0.25">
      <c r="A115" s="217" t="s">
        <v>321</v>
      </c>
      <c r="B115" s="217" t="s">
        <v>128</v>
      </c>
      <c r="C115" s="217" t="s">
        <v>402</v>
      </c>
      <c r="D115" s="218">
        <v>1</v>
      </c>
      <c r="E115" s="185">
        <f>IFERROR(VLOOKUP($C115,Master_Device_DB!$G:$I,2,0),"")</f>
        <v>0.45</v>
      </c>
      <c r="F115" s="212">
        <f>IFERROR(VLOOKUP($C115,Master_Device_DB!$G:$I,3,0),"")</f>
        <v>5.5</v>
      </c>
      <c r="G115" s="219">
        <f t="shared" si="34"/>
        <v>0</v>
      </c>
      <c r="H115" s="220"/>
      <c r="I115" s="209">
        <f t="shared" si="42"/>
        <v>0</v>
      </c>
      <c r="J115" s="215">
        <f t="shared" si="43"/>
        <v>0</v>
      </c>
      <c r="K115" s="219">
        <f t="shared" si="58"/>
        <v>0</v>
      </c>
      <c r="L115" s="220"/>
      <c r="M115" s="209">
        <f t="shared" si="44"/>
        <v>0</v>
      </c>
      <c r="N115" s="215">
        <f t="shared" si="45"/>
        <v>0</v>
      </c>
      <c r="O115" s="219">
        <f t="shared" si="59"/>
        <v>0</v>
      </c>
      <c r="P115" s="220"/>
      <c r="Q115" s="209">
        <f t="shared" si="46"/>
        <v>0</v>
      </c>
      <c r="R115" s="215">
        <f t="shared" si="47"/>
        <v>0</v>
      </c>
      <c r="S115" s="219">
        <f t="shared" si="60"/>
        <v>0</v>
      </c>
      <c r="T115" s="220"/>
      <c r="U115" s="209">
        <f t="shared" si="48"/>
        <v>0</v>
      </c>
      <c r="V115" s="215">
        <f t="shared" si="49"/>
        <v>0</v>
      </c>
      <c r="W115" s="219">
        <f t="shared" si="61"/>
        <v>0</v>
      </c>
      <c r="X115" s="220"/>
      <c r="Y115" s="209">
        <f t="shared" si="50"/>
        <v>0</v>
      </c>
      <c r="Z115" s="215">
        <f t="shared" si="51"/>
        <v>0</v>
      </c>
      <c r="AA115" s="219">
        <f t="shared" si="62"/>
        <v>0</v>
      </c>
      <c r="AB115" s="220"/>
      <c r="AC115" s="209">
        <f t="shared" si="52"/>
        <v>0</v>
      </c>
      <c r="AD115" s="215">
        <f t="shared" si="53"/>
        <v>0</v>
      </c>
      <c r="AE115" s="219">
        <f t="shared" si="63"/>
        <v>0</v>
      </c>
      <c r="AF115" s="220"/>
      <c r="AG115" s="209">
        <f t="shared" si="54"/>
        <v>0</v>
      </c>
      <c r="AH115" s="215">
        <f t="shared" si="55"/>
        <v>0</v>
      </c>
      <c r="AI115" s="219">
        <f t="shared" si="64"/>
        <v>0</v>
      </c>
      <c r="AJ115" s="220"/>
      <c r="AK115" s="209">
        <f t="shared" si="56"/>
        <v>0</v>
      </c>
      <c r="AL115" s="215">
        <f t="shared" si="57"/>
        <v>0</v>
      </c>
    </row>
    <row r="116" spans="1:38" x14ac:dyDescent="0.25">
      <c r="A116" s="217" t="s">
        <v>321</v>
      </c>
      <c r="B116" s="217" t="s">
        <v>129</v>
      </c>
      <c r="C116" s="217" t="s">
        <v>404</v>
      </c>
      <c r="D116" s="218">
        <v>1</v>
      </c>
      <c r="E116" s="185">
        <f>IFERROR(VLOOKUP($C116,Master_Device_DB!$G:$I,2,0),"")</f>
        <v>0.65</v>
      </c>
      <c r="F116" s="212">
        <f>IFERROR(VLOOKUP($C116,Master_Device_DB!$G:$I,3,0),"")</f>
        <v>4</v>
      </c>
      <c r="G116" s="219">
        <f t="shared" si="34"/>
        <v>0</v>
      </c>
      <c r="H116" s="220"/>
      <c r="I116" s="209">
        <f t="shared" si="42"/>
        <v>0</v>
      </c>
      <c r="J116" s="215">
        <f t="shared" si="43"/>
        <v>0</v>
      </c>
      <c r="K116" s="219">
        <f t="shared" si="58"/>
        <v>0</v>
      </c>
      <c r="L116" s="220"/>
      <c r="M116" s="209">
        <f t="shared" si="44"/>
        <v>0</v>
      </c>
      <c r="N116" s="215">
        <f t="shared" si="45"/>
        <v>0</v>
      </c>
      <c r="O116" s="219">
        <f t="shared" si="59"/>
        <v>0</v>
      </c>
      <c r="P116" s="220"/>
      <c r="Q116" s="209">
        <f t="shared" si="46"/>
        <v>0</v>
      </c>
      <c r="R116" s="215">
        <f t="shared" si="47"/>
        <v>0</v>
      </c>
      <c r="S116" s="219">
        <f t="shared" si="60"/>
        <v>0</v>
      </c>
      <c r="T116" s="220"/>
      <c r="U116" s="209">
        <f t="shared" si="48"/>
        <v>0</v>
      </c>
      <c r="V116" s="215">
        <f t="shared" si="49"/>
        <v>0</v>
      </c>
      <c r="W116" s="219">
        <f t="shared" si="61"/>
        <v>0</v>
      </c>
      <c r="X116" s="220"/>
      <c r="Y116" s="209">
        <f t="shared" si="50"/>
        <v>0</v>
      </c>
      <c r="Z116" s="215">
        <f t="shared" si="51"/>
        <v>0</v>
      </c>
      <c r="AA116" s="219">
        <f t="shared" si="62"/>
        <v>0</v>
      </c>
      <c r="AB116" s="220"/>
      <c r="AC116" s="209">
        <f t="shared" si="52"/>
        <v>0</v>
      </c>
      <c r="AD116" s="215">
        <f t="shared" si="53"/>
        <v>0</v>
      </c>
      <c r="AE116" s="219">
        <f t="shared" si="63"/>
        <v>0</v>
      </c>
      <c r="AF116" s="220"/>
      <c r="AG116" s="209">
        <f t="shared" si="54"/>
        <v>0</v>
      </c>
      <c r="AH116" s="215">
        <f t="shared" si="55"/>
        <v>0</v>
      </c>
      <c r="AI116" s="219">
        <f t="shared" si="64"/>
        <v>0</v>
      </c>
      <c r="AJ116" s="220"/>
      <c r="AK116" s="209">
        <f t="shared" si="56"/>
        <v>0</v>
      </c>
      <c r="AL116" s="215">
        <f t="shared" si="57"/>
        <v>0</v>
      </c>
    </row>
    <row r="117" spans="1:38" x14ac:dyDescent="0.25">
      <c r="A117" s="217" t="s">
        <v>321</v>
      </c>
      <c r="B117" s="217" t="s">
        <v>130</v>
      </c>
      <c r="C117" s="217" t="s">
        <v>405</v>
      </c>
      <c r="D117" s="218">
        <v>1</v>
      </c>
      <c r="E117" s="185">
        <f>IFERROR(VLOOKUP($C117,Master_Device_DB!$G:$I,2,0),"")</f>
        <v>0.65</v>
      </c>
      <c r="F117" s="212">
        <f>IFERROR(VLOOKUP($C117,Master_Device_DB!$G:$I,3,0),"")</f>
        <v>9</v>
      </c>
      <c r="G117" s="219">
        <f t="shared" si="34"/>
        <v>0</v>
      </c>
      <c r="H117" s="220"/>
      <c r="I117" s="209">
        <f t="shared" si="42"/>
        <v>0</v>
      </c>
      <c r="J117" s="215">
        <f t="shared" si="43"/>
        <v>0</v>
      </c>
      <c r="K117" s="219">
        <f t="shared" si="58"/>
        <v>0</v>
      </c>
      <c r="L117" s="220"/>
      <c r="M117" s="209">
        <f t="shared" si="44"/>
        <v>0</v>
      </c>
      <c r="N117" s="215">
        <f t="shared" si="45"/>
        <v>0</v>
      </c>
      <c r="O117" s="219">
        <f t="shared" si="59"/>
        <v>0</v>
      </c>
      <c r="P117" s="220"/>
      <c r="Q117" s="209">
        <f t="shared" si="46"/>
        <v>0</v>
      </c>
      <c r="R117" s="215">
        <f t="shared" si="47"/>
        <v>0</v>
      </c>
      <c r="S117" s="219">
        <f t="shared" si="60"/>
        <v>0</v>
      </c>
      <c r="T117" s="220"/>
      <c r="U117" s="209">
        <f t="shared" si="48"/>
        <v>0</v>
      </c>
      <c r="V117" s="215">
        <f t="shared" si="49"/>
        <v>0</v>
      </c>
      <c r="W117" s="219">
        <f t="shared" si="61"/>
        <v>0</v>
      </c>
      <c r="X117" s="220"/>
      <c r="Y117" s="209">
        <f t="shared" si="50"/>
        <v>0</v>
      </c>
      <c r="Z117" s="215">
        <f t="shared" si="51"/>
        <v>0</v>
      </c>
      <c r="AA117" s="219">
        <f t="shared" si="62"/>
        <v>0</v>
      </c>
      <c r="AB117" s="220"/>
      <c r="AC117" s="209">
        <f t="shared" si="52"/>
        <v>0</v>
      </c>
      <c r="AD117" s="215">
        <f t="shared" si="53"/>
        <v>0</v>
      </c>
      <c r="AE117" s="219">
        <f t="shared" si="63"/>
        <v>0</v>
      </c>
      <c r="AF117" s="220"/>
      <c r="AG117" s="209">
        <f t="shared" si="54"/>
        <v>0</v>
      </c>
      <c r="AH117" s="215">
        <f t="shared" si="55"/>
        <v>0</v>
      </c>
      <c r="AI117" s="219">
        <f t="shared" si="64"/>
        <v>0</v>
      </c>
      <c r="AJ117" s="220"/>
      <c r="AK117" s="209">
        <f t="shared" si="56"/>
        <v>0</v>
      </c>
      <c r="AL117" s="215">
        <f t="shared" si="57"/>
        <v>0</v>
      </c>
    </row>
    <row r="118" spans="1:38" x14ac:dyDescent="0.25">
      <c r="A118" s="217" t="s">
        <v>321</v>
      </c>
      <c r="B118" s="217" t="s">
        <v>131</v>
      </c>
      <c r="C118" s="217" t="s">
        <v>406</v>
      </c>
      <c r="D118" s="218">
        <v>1</v>
      </c>
      <c r="E118" s="185">
        <f>IFERROR(VLOOKUP($C118,Master_Device_DB!$G:$I,2,0),"")</f>
        <v>0.45</v>
      </c>
      <c r="F118" s="212">
        <f>IFERROR(VLOOKUP($C118,Master_Device_DB!$G:$I,3,0),"")</f>
        <v>10.4</v>
      </c>
      <c r="G118" s="219">
        <f t="shared" si="34"/>
        <v>0</v>
      </c>
      <c r="H118" s="220"/>
      <c r="I118" s="209">
        <f t="shared" si="42"/>
        <v>0</v>
      </c>
      <c r="J118" s="215">
        <f t="shared" si="43"/>
        <v>0</v>
      </c>
      <c r="K118" s="219">
        <f t="shared" si="58"/>
        <v>0</v>
      </c>
      <c r="L118" s="220"/>
      <c r="M118" s="209">
        <f t="shared" si="44"/>
        <v>0</v>
      </c>
      <c r="N118" s="215">
        <f t="shared" si="45"/>
        <v>0</v>
      </c>
      <c r="O118" s="219">
        <f t="shared" si="59"/>
        <v>0</v>
      </c>
      <c r="P118" s="220"/>
      <c r="Q118" s="209">
        <f t="shared" si="46"/>
        <v>0</v>
      </c>
      <c r="R118" s="215">
        <f t="shared" si="47"/>
        <v>0</v>
      </c>
      <c r="S118" s="219">
        <f t="shared" si="60"/>
        <v>0</v>
      </c>
      <c r="T118" s="220"/>
      <c r="U118" s="209">
        <f t="shared" si="48"/>
        <v>0</v>
      </c>
      <c r="V118" s="215">
        <f t="shared" si="49"/>
        <v>0</v>
      </c>
      <c r="W118" s="219">
        <f t="shared" si="61"/>
        <v>0</v>
      </c>
      <c r="X118" s="220"/>
      <c r="Y118" s="209">
        <f t="shared" si="50"/>
        <v>0</v>
      </c>
      <c r="Z118" s="215">
        <f t="shared" si="51"/>
        <v>0</v>
      </c>
      <c r="AA118" s="219">
        <f t="shared" si="62"/>
        <v>0</v>
      </c>
      <c r="AB118" s="220"/>
      <c r="AC118" s="209">
        <f t="shared" si="52"/>
        <v>0</v>
      </c>
      <c r="AD118" s="215">
        <f t="shared" si="53"/>
        <v>0</v>
      </c>
      <c r="AE118" s="219">
        <f t="shared" si="63"/>
        <v>0</v>
      </c>
      <c r="AF118" s="220"/>
      <c r="AG118" s="209">
        <f t="shared" si="54"/>
        <v>0</v>
      </c>
      <c r="AH118" s="215">
        <f t="shared" si="55"/>
        <v>0</v>
      </c>
      <c r="AI118" s="219">
        <f t="shared" si="64"/>
        <v>0</v>
      </c>
      <c r="AJ118" s="220"/>
      <c r="AK118" s="209">
        <f t="shared" si="56"/>
        <v>0</v>
      </c>
      <c r="AL118" s="215">
        <f t="shared" si="57"/>
        <v>0</v>
      </c>
    </row>
    <row r="119" spans="1:38" x14ac:dyDescent="0.25">
      <c r="A119" s="217" t="s">
        <v>321</v>
      </c>
      <c r="B119" s="217" t="s">
        <v>132</v>
      </c>
      <c r="C119" s="217" t="s">
        <v>408</v>
      </c>
      <c r="D119" s="218">
        <v>1</v>
      </c>
      <c r="E119" s="185">
        <f>IFERROR(VLOOKUP($C119,Master_Device_DB!$G:$I,2,0),"")</f>
        <v>0.45</v>
      </c>
      <c r="F119" s="212">
        <f>IFERROR(VLOOKUP($C119,Master_Device_DB!$G:$I,3,0),"")</f>
        <v>7.3</v>
      </c>
      <c r="G119" s="219">
        <f t="shared" si="34"/>
        <v>0</v>
      </c>
      <c r="H119" s="220"/>
      <c r="I119" s="209">
        <f t="shared" si="42"/>
        <v>0</v>
      </c>
      <c r="J119" s="215">
        <f t="shared" si="43"/>
        <v>0</v>
      </c>
      <c r="K119" s="219">
        <f t="shared" si="58"/>
        <v>0</v>
      </c>
      <c r="L119" s="220"/>
      <c r="M119" s="209">
        <f t="shared" si="44"/>
        <v>0</v>
      </c>
      <c r="N119" s="215">
        <f t="shared" si="45"/>
        <v>0</v>
      </c>
      <c r="O119" s="219">
        <f t="shared" si="59"/>
        <v>0</v>
      </c>
      <c r="P119" s="220"/>
      <c r="Q119" s="209">
        <f t="shared" si="46"/>
        <v>0</v>
      </c>
      <c r="R119" s="215">
        <f t="shared" si="47"/>
        <v>0</v>
      </c>
      <c r="S119" s="219">
        <f t="shared" si="60"/>
        <v>0</v>
      </c>
      <c r="T119" s="220"/>
      <c r="U119" s="209">
        <f t="shared" si="48"/>
        <v>0</v>
      </c>
      <c r="V119" s="215">
        <f t="shared" si="49"/>
        <v>0</v>
      </c>
      <c r="W119" s="219">
        <f t="shared" si="61"/>
        <v>0</v>
      </c>
      <c r="X119" s="220"/>
      <c r="Y119" s="209">
        <f t="shared" si="50"/>
        <v>0</v>
      </c>
      <c r="Z119" s="215">
        <f t="shared" si="51"/>
        <v>0</v>
      </c>
      <c r="AA119" s="219">
        <f t="shared" si="62"/>
        <v>0</v>
      </c>
      <c r="AB119" s="220"/>
      <c r="AC119" s="209">
        <f t="shared" si="52"/>
        <v>0</v>
      </c>
      <c r="AD119" s="215">
        <f t="shared" si="53"/>
        <v>0</v>
      </c>
      <c r="AE119" s="219">
        <f t="shared" si="63"/>
        <v>0</v>
      </c>
      <c r="AF119" s="220"/>
      <c r="AG119" s="209">
        <f t="shared" si="54"/>
        <v>0</v>
      </c>
      <c r="AH119" s="215">
        <f t="shared" si="55"/>
        <v>0</v>
      </c>
      <c r="AI119" s="219">
        <f t="shared" si="64"/>
        <v>0</v>
      </c>
      <c r="AJ119" s="220"/>
      <c r="AK119" s="209">
        <f t="shared" si="56"/>
        <v>0</v>
      </c>
      <c r="AL119" s="215">
        <f t="shared" si="57"/>
        <v>0</v>
      </c>
    </row>
    <row r="120" spans="1:38" x14ac:dyDescent="0.25">
      <c r="A120" s="217" t="s">
        <v>321</v>
      </c>
      <c r="B120" s="217" t="s">
        <v>133</v>
      </c>
      <c r="C120" s="217" t="s">
        <v>409</v>
      </c>
      <c r="D120" s="218">
        <v>1</v>
      </c>
      <c r="E120" s="185">
        <f>IFERROR(VLOOKUP($C120,Master_Device_DB!$G:$I,2,0),"")</f>
        <v>0.45</v>
      </c>
      <c r="F120" s="212">
        <f>IFERROR(VLOOKUP($C120,Master_Device_DB!$G:$I,3,0),"")</f>
        <v>8.3000000000000007</v>
      </c>
      <c r="G120" s="219">
        <f t="shared" si="34"/>
        <v>0</v>
      </c>
      <c r="H120" s="220"/>
      <c r="I120" s="209">
        <f t="shared" si="42"/>
        <v>0</v>
      </c>
      <c r="J120" s="215">
        <f t="shared" si="43"/>
        <v>0</v>
      </c>
      <c r="K120" s="219">
        <f t="shared" si="58"/>
        <v>0</v>
      </c>
      <c r="L120" s="220"/>
      <c r="M120" s="209">
        <f t="shared" si="44"/>
        <v>0</v>
      </c>
      <c r="N120" s="215">
        <f t="shared" si="45"/>
        <v>0</v>
      </c>
      <c r="O120" s="219">
        <f t="shared" si="59"/>
        <v>0</v>
      </c>
      <c r="P120" s="220"/>
      <c r="Q120" s="209">
        <f t="shared" si="46"/>
        <v>0</v>
      </c>
      <c r="R120" s="215">
        <f t="shared" si="47"/>
        <v>0</v>
      </c>
      <c r="S120" s="219">
        <f t="shared" si="60"/>
        <v>0</v>
      </c>
      <c r="T120" s="220"/>
      <c r="U120" s="209">
        <f t="shared" si="48"/>
        <v>0</v>
      </c>
      <c r="V120" s="215">
        <f t="shared" si="49"/>
        <v>0</v>
      </c>
      <c r="W120" s="219">
        <f t="shared" si="61"/>
        <v>0</v>
      </c>
      <c r="X120" s="220"/>
      <c r="Y120" s="209">
        <f t="shared" si="50"/>
        <v>0</v>
      </c>
      <c r="Z120" s="215">
        <f t="shared" si="51"/>
        <v>0</v>
      </c>
      <c r="AA120" s="219">
        <f t="shared" si="62"/>
        <v>0</v>
      </c>
      <c r="AB120" s="220"/>
      <c r="AC120" s="209">
        <f t="shared" si="52"/>
        <v>0</v>
      </c>
      <c r="AD120" s="215">
        <f t="shared" si="53"/>
        <v>0</v>
      </c>
      <c r="AE120" s="219">
        <f t="shared" si="63"/>
        <v>0</v>
      </c>
      <c r="AF120" s="220"/>
      <c r="AG120" s="209">
        <f t="shared" si="54"/>
        <v>0</v>
      </c>
      <c r="AH120" s="215">
        <f t="shared" si="55"/>
        <v>0</v>
      </c>
      <c r="AI120" s="219">
        <f t="shared" si="64"/>
        <v>0</v>
      </c>
      <c r="AJ120" s="220"/>
      <c r="AK120" s="209">
        <f t="shared" si="56"/>
        <v>0</v>
      </c>
      <c r="AL120" s="215">
        <f t="shared" si="57"/>
        <v>0</v>
      </c>
    </row>
    <row r="121" spans="1:38" x14ac:dyDescent="0.25">
      <c r="A121" s="217" t="s">
        <v>321</v>
      </c>
      <c r="B121" s="217" t="s">
        <v>134</v>
      </c>
      <c r="C121" s="217" t="s">
        <v>410</v>
      </c>
      <c r="D121" s="218">
        <v>1</v>
      </c>
      <c r="E121" s="185">
        <f>IFERROR(VLOOKUP($C121,Master_Device_DB!$G:$I,2,0),"")</f>
        <v>0.45</v>
      </c>
      <c r="F121" s="212">
        <f>IFERROR(VLOOKUP($C121,Master_Device_DB!$G:$I,3,0),"")</f>
        <v>10.4</v>
      </c>
      <c r="G121" s="219">
        <f t="shared" si="34"/>
        <v>0</v>
      </c>
      <c r="H121" s="220"/>
      <c r="I121" s="209">
        <f t="shared" si="42"/>
        <v>0</v>
      </c>
      <c r="J121" s="215">
        <f t="shared" si="43"/>
        <v>0</v>
      </c>
      <c r="K121" s="219">
        <f t="shared" si="58"/>
        <v>0</v>
      </c>
      <c r="L121" s="220"/>
      <c r="M121" s="209">
        <f t="shared" si="44"/>
        <v>0</v>
      </c>
      <c r="N121" s="215">
        <f t="shared" si="45"/>
        <v>0</v>
      </c>
      <c r="O121" s="219">
        <f t="shared" si="59"/>
        <v>0</v>
      </c>
      <c r="P121" s="220"/>
      <c r="Q121" s="209">
        <f t="shared" si="46"/>
        <v>0</v>
      </c>
      <c r="R121" s="215">
        <f t="shared" si="47"/>
        <v>0</v>
      </c>
      <c r="S121" s="219">
        <f t="shared" si="60"/>
        <v>0</v>
      </c>
      <c r="T121" s="220"/>
      <c r="U121" s="209">
        <f t="shared" si="48"/>
        <v>0</v>
      </c>
      <c r="V121" s="215">
        <f t="shared" si="49"/>
        <v>0</v>
      </c>
      <c r="W121" s="219">
        <f t="shared" si="61"/>
        <v>0</v>
      </c>
      <c r="X121" s="220"/>
      <c r="Y121" s="209">
        <f t="shared" si="50"/>
        <v>0</v>
      </c>
      <c r="Z121" s="215">
        <f t="shared" si="51"/>
        <v>0</v>
      </c>
      <c r="AA121" s="219">
        <f t="shared" si="62"/>
        <v>0</v>
      </c>
      <c r="AB121" s="220"/>
      <c r="AC121" s="209">
        <f t="shared" si="52"/>
        <v>0</v>
      </c>
      <c r="AD121" s="215">
        <f t="shared" si="53"/>
        <v>0</v>
      </c>
      <c r="AE121" s="219">
        <f t="shared" si="63"/>
        <v>0</v>
      </c>
      <c r="AF121" s="220"/>
      <c r="AG121" s="209">
        <f t="shared" si="54"/>
        <v>0</v>
      </c>
      <c r="AH121" s="215">
        <f t="shared" si="55"/>
        <v>0</v>
      </c>
      <c r="AI121" s="219">
        <f t="shared" si="64"/>
        <v>0</v>
      </c>
      <c r="AJ121" s="220"/>
      <c r="AK121" s="209">
        <f t="shared" si="56"/>
        <v>0</v>
      </c>
      <c r="AL121" s="215">
        <f t="shared" si="57"/>
        <v>0</v>
      </c>
    </row>
    <row r="122" spans="1:38" x14ac:dyDescent="0.25">
      <c r="A122" s="217" t="s">
        <v>321</v>
      </c>
      <c r="B122" s="217" t="s">
        <v>135</v>
      </c>
      <c r="C122" s="217" t="s">
        <v>412</v>
      </c>
      <c r="D122" s="218">
        <v>1</v>
      </c>
      <c r="E122" s="185">
        <f>IFERROR(VLOOKUP($C122,Master_Device_DB!$G:$I,2,0),"")</f>
        <v>0.45</v>
      </c>
      <c r="F122" s="212">
        <f>IFERROR(VLOOKUP($C122,Master_Device_DB!$G:$I,3,0),"")</f>
        <v>7.3</v>
      </c>
      <c r="G122" s="219">
        <f t="shared" si="34"/>
        <v>0</v>
      </c>
      <c r="H122" s="220"/>
      <c r="I122" s="209">
        <f t="shared" si="42"/>
        <v>0</v>
      </c>
      <c r="J122" s="215">
        <f t="shared" si="43"/>
        <v>0</v>
      </c>
      <c r="K122" s="219">
        <f t="shared" si="58"/>
        <v>0</v>
      </c>
      <c r="L122" s="220"/>
      <c r="M122" s="209">
        <f t="shared" si="44"/>
        <v>0</v>
      </c>
      <c r="N122" s="215">
        <f t="shared" si="45"/>
        <v>0</v>
      </c>
      <c r="O122" s="219">
        <f t="shared" si="59"/>
        <v>0</v>
      </c>
      <c r="P122" s="220"/>
      <c r="Q122" s="209">
        <f t="shared" si="46"/>
        <v>0</v>
      </c>
      <c r="R122" s="215">
        <f t="shared" si="47"/>
        <v>0</v>
      </c>
      <c r="S122" s="219">
        <f t="shared" si="60"/>
        <v>0</v>
      </c>
      <c r="T122" s="220"/>
      <c r="U122" s="209">
        <f t="shared" si="48"/>
        <v>0</v>
      </c>
      <c r="V122" s="215">
        <f t="shared" si="49"/>
        <v>0</v>
      </c>
      <c r="W122" s="219">
        <f t="shared" si="61"/>
        <v>0</v>
      </c>
      <c r="X122" s="220"/>
      <c r="Y122" s="209">
        <f t="shared" si="50"/>
        <v>0</v>
      </c>
      <c r="Z122" s="215">
        <f t="shared" si="51"/>
        <v>0</v>
      </c>
      <c r="AA122" s="219">
        <f t="shared" si="62"/>
        <v>0</v>
      </c>
      <c r="AB122" s="220"/>
      <c r="AC122" s="209">
        <f t="shared" si="52"/>
        <v>0</v>
      </c>
      <c r="AD122" s="215">
        <f t="shared" si="53"/>
        <v>0</v>
      </c>
      <c r="AE122" s="219">
        <f t="shared" si="63"/>
        <v>0</v>
      </c>
      <c r="AF122" s="220"/>
      <c r="AG122" s="209">
        <f t="shared" si="54"/>
        <v>0</v>
      </c>
      <c r="AH122" s="215">
        <f t="shared" si="55"/>
        <v>0</v>
      </c>
      <c r="AI122" s="219">
        <f t="shared" si="64"/>
        <v>0</v>
      </c>
      <c r="AJ122" s="220"/>
      <c r="AK122" s="209">
        <f t="shared" si="56"/>
        <v>0</v>
      </c>
      <c r="AL122" s="215">
        <f t="shared" si="57"/>
        <v>0</v>
      </c>
    </row>
    <row r="123" spans="1:38" x14ac:dyDescent="0.25">
      <c r="A123" s="217" t="s">
        <v>321</v>
      </c>
      <c r="B123" s="217" t="s">
        <v>136</v>
      </c>
      <c r="C123" s="217" t="s">
        <v>413</v>
      </c>
      <c r="D123" s="218">
        <v>1</v>
      </c>
      <c r="E123" s="185">
        <f>IFERROR(VLOOKUP($C123,Master_Device_DB!$G:$I,2,0),"")</f>
        <v>0.45</v>
      </c>
      <c r="F123" s="212">
        <f>IFERROR(VLOOKUP($C123,Master_Device_DB!$G:$I,3,0),"")</f>
        <v>8.3000000000000007</v>
      </c>
      <c r="G123" s="219">
        <f t="shared" si="34"/>
        <v>0</v>
      </c>
      <c r="H123" s="220"/>
      <c r="I123" s="209">
        <f t="shared" si="42"/>
        <v>0</v>
      </c>
      <c r="J123" s="215">
        <f t="shared" si="43"/>
        <v>0</v>
      </c>
      <c r="K123" s="219">
        <f t="shared" si="58"/>
        <v>0</v>
      </c>
      <c r="L123" s="220"/>
      <c r="M123" s="209">
        <f t="shared" si="44"/>
        <v>0</v>
      </c>
      <c r="N123" s="215">
        <f t="shared" si="45"/>
        <v>0</v>
      </c>
      <c r="O123" s="219">
        <f t="shared" si="59"/>
        <v>0</v>
      </c>
      <c r="P123" s="220"/>
      <c r="Q123" s="209">
        <f t="shared" si="46"/>
        <v>0</v>
      </c>
      <c r="R123" s="215">
        <f t="shared" si="47"/>
        <v>0</v>
      </c>
      <c r="S123" s="219">
        <f t="shared" si="60"/>
        <v>0</v>
      </c>
      <c r="T123" s="220"/>
      <c r="U123" s="209">
        <f t="shared" si="48"/>
        <v>0</v>
      </c>
      <c r="V123" s="215">
        <f t="shared" si="49"/>
        <v>0</v>
      </c>
      <c r="W123" s="219">
        <f t="shared" si="61"/>
        <v>0</v>
      </c>
      <c r="X123" s="220"/>
      <c r="Y123" s="209">
        <f t="shared" si="50"/>
        <v>0</v>
      </c>
      <c r="Z123" s="215">
        <f t="shared" si="51"/>
        <v>0</v>
      </c>
      <c r="AA123" s="219">
        <f t="shared" si="62"/>
        <v>0</v>
      </c>
      <c r="AB123" s="220"/>
      <c r="AC123" s="209">
        <f t="shared" si="52"/>
        <v>0</v>
      </c>
      <c r="AD123" s="215">
        <f t="shared" si="53"/>
        <v>0</v>
      </c>
      <c r="AE123" s="219">
        <f t="shared" si="63"/>
        <v>0</v>
      </c>
      <c r="AF123" s="220"/>
      <c r="AG123" s="209">
        <f t="shared" si="54"/>
        <v>0</v>
      </c>
      <c r="AH123" s="215">
        <f t="shared" si="55"/>
        <v>0</v>
      </c>
      <c r="AI123" s="219">
        <f t="shared" si="64"/>
        <v>0</v>
      </c>
      <c r="AJ123" s="220"/>
      <c r="AK123" s="209">
        <f t="shared" si="56"/>
        <v>0</v>
      </c>
      <c r="AL123" s="215">
        <f t="shared" si="57"/>
        <v>0</v>
      </c>
    </row>
    <row r="124" spans="1:38" x14ac:dyDescent="0.25">
      <c r="A124" s="217" t="s">
        <v>321</v>
      </c>
      <c r="B124" s="217" t="s">
        <v>137</v>
      </c>
      <c r="C124" s="217" t="s">
        <v>414</v>
      </c>
      <c r="D124" s="218">
        <v>1</v>
      </c>
      <c r="E124" s="185">
        <f>IFERROR(VLOOKUP($C124,Master_Device_DB!$G:$I,2,0),"")</f>
        <v>0.3</v>
      </c>
      <c r="F124" s="212">
        <f>IFERROR(VLOOKUP($C124,Master_Device_DB!$G:$I,3,0),"")</f>
        <v>22</v>
      </c>
      <c r="G124" s="219">
        <f t="shared" si="34"/>
        <v>0</v>
      </c>
      <c r="H124" s="220"/>
      <c r="I124" s="209">
        <f t="shared" si="42"/>
        <v>0</v>
      </c>
      <c r="J124" s="215">
        <f t="shared" si="43"/>
        <v>0</v>
      </c>
      <c r="K124" s="219">
        <f t="shared" si="58"/>
        <v>0</v>
      </c>
      <c r="L124" s="220"/>
      <c r="M124" s="209">
        <f t="shared" si="44"/>
        <v>0</v>
      </c>
      <c r="N124" s="215">
        <f t="shared" si="45"/>
        <v>0</v>
      </c>
      <c r="O124" s="219">
        <f t="shared" si="59"/>
        <v>0</v>
      </c>
      <c r="P124" s="220"/>
      <c r="Q124" s="209">
        <f t="shared" si="46"/>
        <v>0</v>
      </c>
      <c r="R124" s="215">
        <f t="shared" si="47"/>
        <v>0</v>
      </c>
      <c r="S124" s="219">
        <f t="shared" si="60"/>
        <v>0</v>
      </c>
      <c r="T124" s="220"/>
      <c r="U124" s="209">
        <f t="shared" si="48"/>
        <v>0</v>
      </c>
      <c r="V124" s="215">
        <f t="shared" si="49"/>
        <v>0</v>
      </c>
      <c r="W124" s="219">
        <f t="shared" si="61"/>
        <v>0</v>
      </c>
      <c r="X124" s="220"/>
      <c r="Y124" s="209">
        <f t="shared" si="50"/>
        <v>0</v>
      </c>
      <c r="Z124" s="215">
        <f t="shared" si="51"/>
        <v>0</v>
      </c>
      <c r="AA124" s="219">
        <f t="shared" si="62"/>
        <v>0</v>
      </c>
      <c r="AB124" s="220"/>
      <c r="AC124" s="209">
        <f t="shared" si="52"/>
        <v>0</v>
      </c>
      <c r="AD124" s="215">
        <f t="shared" si="53"/>
        <v>0</v>
      </c>
      <c r="AE124" s="219">
        <f t="shared" si="63"/>
        <v>0</v>
      </c>
      <c r="AF124" s="220"/>
      <c r="AG124" s="209">
        <f t="shared" si="54"/>
        <v>0</v>
      </c>
      <c r="AH124" s="215">
        <f t="shared" si="55"/>
        <v>0</v>
      </c>
      <c r="AI124" s="219">
        <f t="shared" si="64"/>
        <v>0</v>
      </c>
      <c r="AJ124" s="220"/>
      <c r="AK124" s="209">
        <f t="shared" si="56"/>
        <v>0</v>
      </c>
      <c r="AL124" s="215">
        <f t="shared" si="57"/>
        <v>0</v>
      </c>
    </row>
    <row r="125" spans="1:38" x14ac:dyDescent="0.25">
      <c r="A125" s="217" t="s">
        <v>321</v>
      </c>
      <c r="B125" s="217" t="s">
        <v>138</v>
      </c>
      <c r="C125" s="217" t="s">
        <v>416</v>
      </c>
      <c r="D125" s="218">
        <v>1</v>
      </c>
      <c r="E125" s="185">
        <f>IFERROR(VLOOKUP($C125,Master_Device_DB!$G:$I,2,0),"")</f>
        <v>0.65</v>
      </c>
      <c r="F125" s="212">
        <f>IFERROR(VLOOKUP($C125,Master_Device_DB!$G:$I,3,0),"")</f>
        <v>7</v>
      </c>
      <c r="G125" s="219">
        <f t="shared" si="34"/>
        <v>0</v>
      </c>
      <c r="H125" s="220"/>
      <c r="I125" s="209">
        <f t="shared" si="42"/>
        <v>0</v>
      </c>
      <c r="J125" s="215">
        <f t="shared" si="43"/>
        <v>0</v>
      </c>
      <c r="K125" s="219">
        <f t="shared" si="58"/>
        <v>0</v>
      </c>
      <c r="L125" s="220"/>
      <c r="M125" s="209">
        <f t="shared" si="44"/>
        <v>0</v>
      </c>
      <c r="N125" s="215">
        <f t="shared" si="45"/>
        <v>0</v>
      </c>
      <c r="O125" s="219">
        <f t="shared" si="59"/>
        <v>0</v>
      </c>
      <c r="P125" s="220"/>
      <c r="Q125" s="209">
        <f t="shared" si="46"/>
        <v>0</v>
      </c>
      <c r="R125" s="215">
        <f t="shared" si="47"/>
        <v>0</v>
      </c>
      <c r="S125" s="219">
        <f t="shared" si="60"/>
        <v>0</v>
      </c>
      <c r="T125" s="220"/>
      <c r="U125" s="209">
        <f t="shared" si="48"/>
        <v>0</v>
      </c>
      <c r="V125" s="215">
        <f t="shared" si="49"/>
        <v>0</v>
      </c>
      <c r="W125" s="219">
        <f t="shared" si="61"/>
        <v>0</v>
      </c>
      <c r="X125" s="220"/>
      <c r="Y125" s="209">
        <f t="shared" si="50"/>
        <v>0</v>
      </c>
      <c r="Z125" s="215">
        <f t="shared" si="51"/>
        <v>0</v>
      </c>
      <c r="AA125" s="219">
        <f t="shared" si="62"/>
        <v>0</v>
      </c>
      <c r="AB125" s="220"/>
      <c r="AC125" s="209">
        <f t="shared" si="52"/>
        <v>0</v>
      </c>
      <c r="AD125" s="215">
        <f t="shared" si="53"/>
        <v>0</v>
      </c>
      <c r="AE125" s="219">
        <f t="shared" si="63"/>
        <v>0</v>
      </c>
      <c r="AF125" s="220"/>
      <c r="AG125" s="209">
        <f t="shared" si="54"/>
        <v>0</v>
      </c>
      <c r="AH125" s="215">
        <f t="shared" si="55"/>
        <v>0</v>
      </c>
      <c r="AI125" s="219">
        <f t="shared" si="64"/>
        <v>0</v>
      </c>
      <c r="AJ125" s="220"/>
      <c r="AK125" s="209">
        <f t="shared" si="56"/>
        <v>0</v>
      </c>
      <c r="AL125" s="215">
        <f t="shared" si="57"/>
        <v>0</v>
      </c>
    </row>
    <row r="126" spans="1:38" x14ac:dyDescent="0.25">
      <c r="A126" s="217" t="s">
        <v>321</v>
      </c>
      <c r="B126" s="217" t="s">
        <v>139</v>
      </c>
      <c r="C126" s="217" t="s">
        <v>417</v>
      </c>
      <c r="D126" s="218">
        <v>1</v>
      </c>
      <c r="E126" s="185">
        <f>IFERROR(VLOOKUP($C126,Master_Device_DB!$G:$I,2,0),"")</f>
        <v>0.65</v>
      </c>
      <c r="F126" s="212">
        <f>IFERROR(VLOOKUP($C126,Master_Device_DB!$G:$I,3,0),"")</f>
        <v>2</v>
      </c>
      <c r="G126" s="219">
        <f t="shared" si="34"/>
        <v>0</v>
      </c>
      <c r="H126" s="220"/>
      <c r="I126" s="209">
        <f t="shared" si="42"/>
        <v>0</v>
      </c>
      <c r="J126" s="215">
        <f t="shared" si="43"/>
        <v>0</v>
      </c>
      <c r="K126" s="219">
        <f t="shared" si="58"/>
        <v>0</v>
      </c>
      <c r="L126" s="220"/>
      <c r="M126" s="209">
        <f t="shared" si="44"/>
        <v>0</v>
      </c>
      <c r="N126" s="215">
        <f t="shared" si="45"/>
        <v>0</v>
      </c>
      <c r="O126" s="219">
        <f t="shared" si="59"/>
        <v>0</v>
      </c>
      <c r="P126" s="220"/>
      <c r="Q126" s="209">
        <f t="shared" si="46"/>
        <v>0</v>
      </c>
      <c r="R126" s="215">
        <f t="shared" si="47"/>
        <v>0</v>
      </c>
      <c r="S126" s="219">
        <f t="shared" si="60"/>
        <v>0</v>
      </c>
      <c r="T126" s="220"/>
      <c r="U126" s="209">
        <f t="shared" si="48"/>
        <v>0</v>
      </c>
      <c r="V126" s="215">
        <f t="shared" si="49"/>
        <v>0</v>
      </c>
      <c r="W126" s="219">
        <f t="shared" si="61"/>
        <v>0</v>
      </c>
      <c r="X126" s="220"/>
      <c r="Y126" s="209">
        <f t="shared" si="50"/>
        <v>0</v>
      </c>
      <c r="Z126" s="215">
        <f t="shared" si="51"/>
        <v>0</v>
      </c>
      <c r="AA126" s="219">
        <f t="shared" si="62"/>
        <v>0</v>
      </c>
      <c r="AB126" s="220"/>
      <c r="AC126" s="209">
        <f t="shared" si="52"/>
        <v>0</v>
      </c>
      <c r="AD126" s="215">
        <f t="shared" si="53"/>
        <v>0</v>
      </c>
      <c r="AE126" s="219">
        <f t="shared" si="63"/>
        <v>0</v>
      </c>
      <c r="AF126" s="220"/>
      <c r="AG126" s="209">
        <f t="shared" si="54"/>
        <v>0</v>
      </c>
      <c r="AH126" s="215">
        <f t="shared" si="55"/>
        <v>0</v>
      </c>
      <c r="AI126" s="219">
        <f t="shared" si="64"/>
        <v>0</v>
      </c>
      <c r="AJ126" s="220"/>
      <c r="AK126" s="209">
        <f t="shared" si="56"/>
        <v>0</v>
      </c>
      <c r="AL126" s="215">
        <f t="shared" si="57"/>
        <v>0</v>
      </c>
    </row>
    <row r="127" spans="1:38" x14ac:dyDescent="0.25">
      <c r="A127" s="217" t="s">
        <v>321</v>
      </c>
      <c r="B127" s="217" t="s">
        <v>140</v>
      </c>
      <c r="C127" s="217" t="s">
        <v>418</v>
      </c>
      <c r="D127" s="218">
        <v>1</v>
      </c>
      <c r="E127" s="185">
        <f>IFERROR(VLOOKUP($C127,Master_Device_DB!$G:$I,2,0),"")</f>
        <v>0.65</v>
      </c>
      <c r="F127" s="212">
        <f>IFERROR(VLOOKUP($C127,Master_Device_DB!$G:$I,3,0),"")</f>
        <v>3.3</v>
      </c>
      <c r="G127" s="219">
        <f t="shared" si="34"/>
        <v>0</v>
      </c>
      <c r="H127" s="220"/>
      <c r="I127" s="209">
        <f t="shared" si="42"/>
        <v>0</v>
      </c>
      <c r="J127" s="215">
        <f t="shared" si="43"/>
        <v>0</v>
      </c>
      <c r="K127" s="219">
        <f t="shared" si="58"/>
        <v>0</v>
      </c>
      <c r="L127" s="220"/>
      <c r="M127" s="209">
        <f t="shared" si="44"/>
        <v>0</v>
      </c>
      <c r="N127" s="215">
        <f t="shared" si="45"/>
        <v>0</v>
      </c>
      <c r="O127" s="219">
        <f t="shared" si="59"/>
        <v>0</v>
      </c>
      <c r="P127" s="220"/>
      <c r="Q127" s="209">
        <f t="shared" si="46"/>
        <v>0</v>
      </c>
      <c r="R127" s="215">
        <f t="shared" si="47"/>
        <v>0</v>
      </c>
      <c r="S127" s="219">
        <f t="shared" si="60"/>
        <v>0</v>
      </c>
      <c r="T127" s="220"/>
      <c r="U127" s="209">
        <f t="shared" si="48"/>
        <v>0</v>
      </c>
      <c r="V127" s="215">
        <f t="shared" si="49"/>
        <v>0</v>
      </c>
      <c r="W127" s="219">
        <f t="shared" si="61"/>
        <v>0</v>
      </c>
      <c r="X127" s="220"/>
      <c r="Y127" s="209">
        <f t="shared" si="50"/>
        <v>0</v>
      </c>
      <c r="Z127" s="215">
        <f t="shared" si="51"/>
        <v>0</v>
      </c>
      <c r="AA127" s="219">
        <f t="shared" si="62"/>
        <v>0</v>
      </c>
      <c r="AB127" s="220"/>
      <c r="AC127" s="209">
        <f t="shared" si="52"/>
        <v>0</v>
      </c>
      <c r="AD127" s="215">
        <f t="shared" si="53"/>
        <v>0</v>
      </c>
      <c r="AE127" s="219">
        <f t="shared" si="63"/>
        <v>0</v>
      </c>
      <c r="AF127" s="220"/>
      <c r="AG127" s="209">
        <f t="shared" si="54"/>
        <v>0</v>
      </c>
      <c r="AH127" s="215">
        <f t="shared" si="55"/>
        <v>0</v>
      </c>
      <c r="AI127" s="219">
        <f t="shared" si="64"/>
        <v>0</v>
      </c>
      <c r="AJ127" s="220"/>
      <c r="AK127" s="209">
        <f t="shared" si="56"/>
        <v>0</v>
      </c>
      <c r="AL127" s="215">
        <f t="shared" si="57"/>
        <v>0</v>
      </c>
    </row>
    <row r="128" spans="1:38" x14ac:dyDescent="0.25">
      <c r="A128" s="217" t="s">
        <v>321</v>
      </c>
      <c r="B128" s="217" t="s">
        <v>138</v>
      </c>
      <c r="C128" s="217" t="s">
        <v>419</v>
      </c>
      <c r="D128" s="218">
        <v>1</v>
      </c>
      <c r="E128" s="185">
        <f>IFERROR(VLOOKUP($C128,Master_Device_DB!$G:$I,2,0),"")</f>
        <v>0.65</v>
      </c>
      <c r="F128" s="212">
        <f>IFERROR(VLOOKUP($C128,Master_Device_DB!$G:$I,3,0),"")</f>
        <v>13</v>
      </c>
      <c r="G128" s="219">
        <f t="shared" si="34"/>
        <v>0</v>
      </c>
      <c r="H128" s="220"/>
      <c r="I128" s="209">
        <f t="shared" si="42"/>
        <v>0</v>
      </c>
      <c r="J128" s="215">
        <f t="shared" si="43"/>
        <v>0</v>
      </c>
      <c r="K128" s="219">
        <f t="shared" si="58"/>
        <v>0</v>
      </c>
      <c r="L128" s="220"/>
      <c r="M128" s="209">
        <f t="shared" si="44"/>
        <v>0</v>
      </c>
      <c r="N128" s="215">
        <f t="shared" si="45"/>
        <v>0</v>
      </c>
      <c r="O128" s="219">
        <f t="shared" si="59"/>
        <v>0</v>
      </c>
      <c r="P128" s="220"/>
      <c r="Q128" s="209">
        <f t="shared" si="46"/>
        <v>0</v>
      </c>
      <c r="R128" s="215">
        <f t="shared" si="47"/>
        <v>0</v>
      </c>
      <c r="S128" s="219">
        <f t="shared" si="60"/>
        <v>0</v>
      </c>
      <c r="T128" s="220"/>
      <c r="U128" s="209">
        <f t="shared" si="48"/>
        <v>0</v>
      </c>
      <c r="V128" s="215">
        <f t="shared" si="49"/>
        <v>0</v>
      </c>
      <c r="W128" s="219">
        <f t="shared" si="61"/>
        <v>0</v>
      </c>
      <c r="X128" s="220"/>
      <c r="Y128" s="209">
        <f t="shared" si="50"/>
        <v>0</v>
      </c>
      <c r="Z128" s="215">
        <f t="shared" si="51"/>
        <v>0</v>
      </c>
      <c r="AA128" s="219">
        <f t="shared" si="62"/>
        <v>0</v>
      </c>
      <c r="AB128" s="220"/>
      <c r="AC128" s="209">
        <f t="shared" si="52"/>
        <v>0</v>
      </c>
      <c r="AD128" s="215">
        <f t="shared" si="53"/>
        <v>0</v>
      </c>
      <c r="AE128" s="219">
        <f t="shared" si="63"/>
        <v>0</v>
      </c>
      <c r="AF128" s="220"/>
      <c r="AG128" s="209">
        <f t="shared" si="54"/>
        <v>0</v>
      </c>
      <c r="AH128" s="215">
        <f t="shared" si="55"/>
        <v>0</v>
      </c>
      <c r="AI128" s="219">
        <f t="shared" si="64"/>
        <v>0</v>
      </c>
      <c r="AJ128" s="220"/>
      <c r="AK128" s="209">
        <f t="shared" si="56"/>
        <v>0</v>
      </c>
      <c r="AL128" s="215">
        <f t="shared" si="57"/>
        <v>0</v>
      </c>
    </row>
    <row r="129" spans="1:38" x14ac:dyDescent="0.25">
      <c r="A129" s="217" t="s">
        <v>321</v>
      </c>
      <c r="B129" s="217" t="s">
        <v>139</v>
      </c>
      <c r="C129" s="217" t="s">
        <v>421</v>
      </c>
      <c r="D129" s="218">
        <v>1</v>
      </c>
      <c r="E129" s="185">
        <f>IFERROR(VLOOKUP($C129,Master_Device_DB!$G:$I,2,0),"")</f>
        <v>0.65</v>
      </c>
      <c r="F129" s="212">
        <f>IFERROR(VLOOKUP($C129,Master_Device_DB!$G:$I,3,0),"")</f>
        <v>2.75</v>
      </c>
      <c r="G129" s="219">
        <f t="shared" si="34"/>
        <v>0</v>
      </c>
      <c r="H129" s="220"/>
      <c r="I129" s="209">
        <f t="shared" si="42"/>
        <v>0</v>
      </c>
      <c r="J129" s="215">
        <f t="shared" si="43"/>
        <v>0</v>
      </c>
      <c r="K129" s="219">
        <f t="shared" si="58"/>
        <v>0</v>
      </c>
      <c r="L129" s="220"/>
      <c r="M129" s="209">
        <f t="shared" si="44"/>
        <v>0</v>
      </c>
      <c r="N129" s="215">
        <f t="shared" si="45"/>
        <v>0</v>
      </c>
      <c r="O129" s="219">
        <f t="shared" si="59"/>
        <v>0</v>
      </c>
      <c r="P129" s="220"/>
      <c r="Q129" s="209">
        <f t="shared" si="46"/>
        <v>0</v>
      </c>
      <c r="R129" s="215">
        <f t="shared" si="47"/>
        <v>0</v>
      </c>
      <c r="S129" s="219">
        <f t="shared" si="60"/>
        <v>0</v>
      </c>
      <c r="T129" s="220"/>
      <c r="U129" s="209">
        <f t="shared" si="48"/>
        <v>0</v>
      </c>
      <c r="V129" s="215">
        <f t="shared" si="49"/>
        <v>0</v>
      </c>
      <c r="W129" s="219">
        <f t="shared" si="61"/>
        <v>0</v>
      </c>
      <c r="X129" s="220"/>
      <c r="Y129" s="209">
        <f t="shared" si="50"/>
        <v>0</v>
      </c>
      <c r="Z129" s="215">
        <f t="shared" si="51"/>
        <v>0</v>
      </c>
      <c r="AA129" s="219">
        <f t="shared" si="62"/>
        <v>0</v>
      </c>
      <c r="AB129" s="220"/>
      <c r="AC129" s="209">
        <f t="shared" si="52"/>
        <v>0</v>
      </c>
      <c r="AD129" s="215">
        <f t="shared" si="53"/>
        <v>0</v>
      </c>
      <c r="AE129" s="219">
        <f t="shared" si="63"/>
        <v>0</v>
      </c>
      <c r="AF129" s="220"/>
      <c r="AG129" s="209">
        <f t="shared" si="54"/>
        <v>0</v>
      </c>
      <c r="AH129" s="215">
        <f t="shared" si="55"/>
        <v>0</v>
      </c>
      <c r="AI129" s="219">
        <f t="shared" si="64"/>
        <v>0</v>
      </c>
      <c r="AJ129" s="220"/>
      <c r="AK129" s="209">
        <f t="shared" si="56"/>
        <v>0</v>
      </c>
      <c r="AL129" s="215">
        <f t="shared" si="57"/>
        <v>0</v>
      </c>
    </row>
    <row r="130" spans="1:38" x14ac:dyDescent="0.25">
      <c r="A130" s="217" t="s">
        <v>321</v>
      </c>
      <c r="B130" s="217" t="s">
        <v>141</v>
      </c>
      <c r="C130" s="217" t="s">
        <v>422</v>
      </c>
      <c r="D130" s="218">
        <v>1</v>
      </c>
      <c r="E130" s="185">
        <f>IFERROR(VLOOKUP($C130,Master_Device_DB!$G:$I,2,0),"")</f>
        <v>0.65</v>
      </c>
      <c r="F130" s="212">
        <f>IFERROR(VLOOKUP($C130,Master_Device_DB!$G:$I,3,0),"")</f>
        <v>13</v>
      </c>
      <c r="G130" s="219">
        <f t="shared" si="34"/>
        <v>0</v>
      </c>
      <c r="H130" s="220"/>
      <c r="I130" s="209">
        <f t="shared" si="42"/>
        <v>0</v>
      </c>
      <c r="J130" s="215">
        <f t="shared" si="43"/>
        <v>0</v>
      </c>
      <c r="K130" s="219">
        <f t="shared" si="58"/>
        <v>0</v>
      </c>
      <c r="L130" s="220"/>
      <c r="M130" s="209">
        <f t="shared" si="44"/>
        <v>0</v>
      </c>
      <c r="N130" s="215">
        <f t="shared" si="45"/>
        <v>0</v>
      </c>
      <c r="O130" s="219">
        <f t="shared" si="59"/>
        <v>0</v>
      </c>
      <c r="P130" s="220"/>
      <c r="Q130" s="209">
        <f t="shared" si="46"/>
        <v>0</v>
      </c>
      <c r="R130" s="215">
        <f t="shared" si="47"/>
        <v>0</v>
      </c>
      <c r="S130" s="219">
        <f t="shared" si="60"/>
        <v>0</v>
      </c>
      <c r="T130" s="220"/>
      <c r="U130" s="209">
        <f t="shared" si="48"/>
        <v>0</v>
      </c>
      <c r="V130" s="215">
        <f t="shared" si="49"/>
        <v>0</v>
      </c>
      <c r="W130" s="219">
        <f t="shared" si="61"/>
        <v>0</v>
      </c>
      <c r="X130" s="220"/>
      <c r="Y130" s="209">
        <f t="shared" si="50"/>
        <v>0</v>
      </c>
      <c r="Z130" s="215">
        <f t="shared" si="51"/>
        <v>0</v>
      </c>
      <c r="AA130" s="219">
        <f t="shared" si="62"/>
        <v>0</v>
      </c>
      <c r="AB130" s="220"/>
      <c r="AC130" s="209">
        <f t="shared" si="52"/>
        <v>0</v>
      </c>
      <c r="AD130" s="215">
        <f t="shared" si="53"/>
        <v>0</v>
      </c>
      <c r="AE130" s="219">
        <f t="shared" si="63"/>
        <v>0</v>
      </c>
      <c r="AF130" s="220"/>
      <c r="AG130" s="209">
        <f t="shared" si="54"/>
        <v>0</v>
      </c>
      <c r="AH130" s="215">
        <f t="shared" si="55"/>
        <v>0</v>
      </c>
      <c r="AI130" s="219">
        <f t="shared" si="64"/>
        <v>0</v>
      </c>
      <c r="AJ130" s="220"/>
      <c r="AK130" s="209">
        <f t="shared" si="56"/>
        <v>0</v>
      </c>
      <c r="AL130" s="215">
        <f t="shared" si="57"/>
        <v>0</v>
      </c>
    </row>
    <row r="131" spans="1:38" x14ac:dyDescent="0.25">
      <c r="A131" s="217" t="s">
        <v>321</v>
      </c>
      <c r="B131" s="217" t="s">
        <v>140</v>
      </c>
      <c r="C131" s="217" t="s">
        <v>423</v>
      </c>
      <c r="D131" s="218">
        <v>1</v>
      </c>
      <c r="E131" s="185">
        <f>IFERROR(VLOOKUP($C131,Master_Device_DB!$G:$I,2,0),"")</f>
        <v>0.65</v>
      </c>
      <c r="F131" s="212">
        <f>IFERROR(VLOOKUP($C131,Master_Device_DB!$G:$I,3,0),"")</f>
        <v>5</v>
      </c>
      <c r="G131" s="219">
        <f t="shared" si="34"/>
        <v>0</v>
      </c>
      <c r="H131" s="220"/>
      <c r="I131" s="209">
        <f t="shared" si="42"/>
        <v>0</v>
      </c>
      <c r="J131" s="215">
        <f t="shared" si="43"/>
        <v>0</v>
      </c>
      <c r="K131" s="219">
        <f t="shared" si="58"/>
        <v>0</v>
      </c>
      <c r="L131" s="220"/>
      <c r="M131" s="209">
        <f t="shared" si="44"/>
        <v>0</v>
      </c>
      <c r="N131" s="215">
        <f t="shared" si="45"/>
        <v>0</v>
      </c>
      <c r="O131" s="219">
        <f t="shared" si="59"/>
        <v>0</v>
      </c>
      <c r="P131" s="220"/>
      <c r="Q131" s="209">
        <f t="shared" si="46"/>
        <v>0</v>
      </c>
      <c r="R131" s="215">
        <f t="shared" si="47"/>
        <v>0</v>
      </c>
      <c r="S131" s="219">
        <f t="shared" si="60"/>
        <v>0</v>
      </c>
      <c r="T131" s="220"/>
      <c r="U131" s="209">
        <f t="shared" si="48"/>
        <v>0</v>
      </c>
      <c r="V131" s="215">
        <f t="shared" si="49"/>
        <v>0</v>
      </c>
      <c r="W131" s="219">
        <f t="shared" si="61"/>
        <v>0</v>
      </c>
      <c r="X131" s="220"/>
      <c r="Y131" s="209">
        <f t="shared" si="50"/>
        <v>0</v>
      </c>
      <c r="Z131" s="215">
        <f t="shared" si="51"/>
        <v>0</v>
      </c>
      <c r="AA131" s="219">
        <f t="shared" si="62"/>
        <v>0</v>
      </c>
      <c r="AB131" s="220"/>
      <c r="AC131" s="209">
        <f t="shared" si="52"/>
        <v>0</v>
      </c>
      <c r="AD131" s="215">
        <f t="shared" si="53"/>
        <v>0</v>
      </c>
      <c r="AE131" s="219">
        <f t="shared" si="63"/>
        <v>0</v>
      </c>
      <c r="AF131" s="220"/>
      <c r="AG131" s="209">
        <f t="shared" si="54"/>
        <v>0</v>
      </c>
      <c r="AH131" s="215">
        <f t="shared" si="55"/>
        <v>0</v>
      </c>
      <c r="AI131" s="219">
        <f t="shared" si="64"/>
        <v>0</v>
      </c>
      <c r="AJ131" s="220"/>
      <c r="AK131" s="209">
        <f t="shared" si="56"/>
        <v>0</v>
      </c>
      <c r="AL131" s="215">
        <f t="shared" si="57"/>
        <v>0</v>
      </c>
    </row>
    <row r="132" spans="1:38" x14ac:dyDescent="0.25">
      <c r="A132" s="217" t="s">
        <v>321</v>
      </c>
      <c r="B132" s="217"/>
      <c r="C132" s="217"/>
      <c r="D132" s="218">
        <v>1</v>
      </c>
      <c r="E132" s="185" t="str">
        <f>IFERROR(VLOOKUP($C132,Master_Device_DB!$G:$I,2,0),"")</f>
        <v/>
      </c>
      <c r="F132" s="212" t="str">
        <f>IFERROR(VLOOKUP($C132,Master_Device_DB!$G:$I,3,0),"")</f>
        <v/>
      </c>
      <c r="G132" s="219">
        <f t="shared" si="34"/>
        <v>0</v>
      </c>
      <c r="H132" s="220"/>
      <c r="I132" s="209" t="str">
        <f t="shared" si="42"/>
        <v/>
      </c>
      <c r="J132" s="215" t="str">
        <f t="shared" si="43"/>
        <v/>
      </c>
      <c r="K132" s="219">
        <f t="shared" si="58"/>
        <v>0</v>
      </c>
      <c r="L132" s="220"/>
      <c r="M132" s="209" t="str">
        <f t="shared" si="44"/>
        <v/>
      </c>
      <c r="N132" s="215" t="str">
        <f t="shared" si="45"/>
        <v/>
      </c>
      <c r="O132" s="219">
        <f t="shared" si="59"/>
        <v>0</v>
      </c>
      <c r="P132" s="220"/>
      <c r="Q132" s="209" t="str">
        <f t="shared" si="46"/>
        <v/>
      </c>
      <c r="R132" s="215" t="str">
        <f t="shared" si="47"/>
        <v/>
      </c>
      <c r="S132" s="219">
        <f t="shared" si="60"/>
        <v>0</v>
      </c>
      <c r="T132" s="220"/>
      <c r="U132" s="209" t="str">
        <f t="shared" si="48"/>
        <v/>
      </c>
      <c r="V132" s="215" t="str">
        <f t="shared" si="49"/>
        <v/>
      </c>
      <c r="W132" s="219">
        <f t="shared" si="61"/>
        <v>0</v>
      </c>
      <c r="X132" s="220"/>
      <c r="Y132" s="209" t="str">
        <f t="shared" si="50"/>
        <v/>
      </c>
      <c r="Z132" s="215" t="str">
        <f t="shared" si="51"/>
        <v/>
      </c>
      <c r="AA132" s="219">
        <f t="shared" si="62"/>
        <v>0</v>
      </c>
      <c r="AB132" s="220"/>
      <c r="AC132" s="209" t="str">
        <f t="shared" si="52"/>
        <v/>
      </c>
      <c r="AD132" s="215" t="str">
        <f t="shared" si="53"/>
        <v/>
      </c>
      <c r="AE132" s="219">
        <f t="shared" si="63"/>
        <v>0</v>
      </c>
      <c r="AF132" s="220"/>
      <c r="AG132" s="209" t="str">
        <f t="shared" si="54"/>
        <v/>
      </c>
      <c r="AH132" s="215" t="str">
        <f t="shared" si="55"/>
        <v/>
      </c>
      <c r="AI132" s="219">
        <f t="shared" si="64"/>
        <v>0</v>
      </c>
      <c r="AJ132" s="220"/>
      <c r="AK132" s="209" t="str">
        <f t="shared" si="56"/>
        <v/>
      </c>
      <c r="AL132" s="215" t="str">
        <f t="shared" si="57"/>
        <v/>
      </c>
    </row>
    <row r="133" spans="1:38" x14ac:dyDescent="0.25">
      <c r="A133" s="217" t="s">
        <v>321</v>
      </c>
      <c r="B133" s="217"/>
      <c r="C133" s="217"/>
      <c r="D133" s="218">
        <v>1</v>
      </c>
      <c r="E133" s="185" t="str">
        <f>IFERROR(VLOOKUP($C133,Master_Device_DB!$G:$I,2,0),"")</f>
        <v/>
      </c>
      <c r="F133" s="212" t="str">
        <f>IFERROR(VLOOKUP($C133,Master_Device_DB!$G:$I,3,0),"")</f>
        <v/>
      </c>
      <c r="G133" s="219">
        <f t="shared" ref="G133:G165" si="65">$D133*H133</f>
        <v>0</v>
      </c>
      <c r="H133" s="220"/>
      <c r="I133" s="209" t="str">
        <f t="shared" si="42"/>
        <v/>
      </c>
      <c r="J133" s="215" t="str">
        <f t="shared" si="43"/>
        <v/>
      </c>
      <c r="K133" s="219">
        <f t="shared" si="58"/>
        <v>0</v>
      </c>
      <c r="L133" s="220"/>
      <c r="M133" s="209" t="str">
        <f t="shared" si="44"/>
        <v/>
      </c>
      <c r="N133" s="215" t="str">
        <f t="shared" si="45"/>
        <v/>
      </c>
      <c r="O133" s="219">
        <f t="shared" si="59"/>
        <v>0</v>
      </c>
      <c r="P133" s="220"/>
      <c r="Q133" s="209" t="str">
        <f t="shared" si="46"/>
        <v/>
      </c>
      <c r="R133" s="215" t="str">
        <f t="shared" si="47"/>
        <v/>
      </c>
      <c r="S133" s="219">
        <f t="shared" si="60"/>
        <v>0</v>
      </c>
      <c r="T133" s="220"/>
      <c r="U133" s="209" t="str">
        <f t="shared" si="48"/>
        <v/>
      </c>
      <c r="V133" s="215" t="str">
        <f t="shared" si="49"/>
        <v/>
      </c>
      <c r="W133" s="219">
        <f t="shared" si="61"/>
        <v>0</v>
      </c>
      <c r="X133" s="220"/>
      <c r="Y133" s="209" t="str">
        <f t="shared" si="50"/>
        <v/>
      </c>
      <c r="Z133" s="215" t="str">
        <f t="shared" si="51"/>
        <v/>
      </c>
      <c r="AA133" s="219">
        <f t="shared" si="62"/>
        <v>0</v>
      </c>
      <c r="AB133" s="220"/>
      <c r="AC133" s="209" t="str">
        <f t="shared" si="52"/>
        <v/>
      </c>
      <c r="AD133" s="215" t="str">
        <f t="shared" si="53"/>
        <v/>
      </c>
      <c r="AE133" s="219">
        <f t="shared" si="63"/>
        <v>0</v>
      </c>
      <c r="AF133" s="220"/>
      <c r="AG133" s="209" t="str">
        <f t="shared" si="54"/>
        <v/>
      </c>
      <c r="AH133" s="215" t="str">
        <f t="shared" si="55"/>
        <v/>
      </c>
      <c r="AI133" s="219">
        <f t="shared" si="64"/>
        <v>0</v>
      </c>
      <c r="AJ133" s="220"/>
      <c r="AK133" s="209" t="str">
        <f t="shared" si="56"/>
        <v/>
      </c>
      <c r="AL133" s="215" t="str">
        <f t="shared" si="57"/>
        <v/>
      </c>
    </row>
    <row r="134" spans="1:38" x14ac:dyDescent="0.25">
      <c r="A134" s="217" t="s">
        <v>321</v>
      </c>
      <c r="B134" s="217"/>
      <c r="C134" s="217"/>
      <c r="D134" s="218">
        <v>1</v>
      </c>
      <c r="E134" s="185" t="str">
        <f>IFERROR(VLOOKUP($C134,Master_Device_DB!$G:$I,2,0),"")</f>
        <v/>
      </c>
      <c r="F134" s="212" t="str">
        <f>IFERROR(VLOOKUP($C134,Master_Device_DB!$G:$I,3,0),"")</f>
        <v/>
      </c>
      <c r="G134" s="219">
        <f t="shared" si="65"/>
        <v>0</v>
      </c>
      <c r="H134" s="220"/>
      <c r="I134" s="209" t="str">
        <f t="shared" si="42"/>
        <v/>
      </c>
      <c r="J134" s="215" t="str">
        <f t="shared" si="43"/>
        <v/>
      </c>
      <c r="K134" s="219">
        <f t="shared" ref="K134:K165" si="66">$D134*L134</f>
        <v>0</v>
      </c>
      <c r="L134" s="220"/>
      <c r="M134" s="209" t="str">
        <f t="shared" si="44"/>
        <v/>
      </c>
      <c r="N134" s="215" t="str">
        <f t="shared" si="45"/>
        <v/>
      </c>
      <c r="O134" s="219">
        <f t="shared" ref="O134:O165" si="67">$D134*P134</f>
        <v>0</v>
      </c>
      <c r="P134" s="220"/>
      <c r="Q134" s="209" t="str">
        <f t="shared" si="46"/>
        <v/>
      </c>
      <c r="R134" s="215" t="str">
        <f t="shared" si="47"/>
        <v/>
      </c>
      <c r="S134" s="219">
        <f t="shared" ref="S134:S165" si="68">$D134*T134</f>
        <v>0</v>
      </c>
      <c r="T134" s="220"/>
      <c r="U134" s="209" t="str">
        <f t="shared" si="48"/>
        <v/>
      </c>
      <c r="V134" s="215" t="str">
        <f t="shared" si="49"/>
        <v/>
      </c>
      <c r="W134" s="219">
        <f t="shared" ref="W134:W165" si="69">$D134*X134</f>
        <v>0</v>
      </c>
      <c r="X134" s="220"/>
      <c r="Y134" s="209" t="str">
        <f t="shared" si="50"/>
        <v/>
      </c>
      <c r="Z134" s="215" t="str">
        <f t="shared" si="51"/>
        <v/>
      </c>
      <c r="AA134" s="219">
        <f t="shared" ref="AA134:AA165" si="70">$D134*AB134</f>
        <v>0</v>
      </c>
      <c r="AB134" s="220"/>
      <c r="AC134" s="209" t="str">
        <f t="shared" si="52"/>
        <v/>
      </c>
      <c r="AD134" s="215" t="str">
        <f t="shared" si="53"/>
        <v/>
      </c>
      <c r="AE134" s="219">
        <f t="shared" ref="AE134:AE165" si="71">$D134*AF134</f>
        <v>0</v>
      </c>
      <c r="AF134" s="220"/>
      <c r="AG134" s="209" t="str">
        <f t="shared" si="54"/>
        <v/>
      </c>
      <c r="AH134" s="215" t="str">
        <f t="shared" si="55"/>
        <v/>
      </c>
      <c r="AI134" s="219">
        <f t="shared" ref="AI134:AI165" si="72">$D134*AJ134</f>
        <v>0</v>
      </c>
      <c r="AJ134" s="220"/>
      <c r="AK134" s="209" t="str">
        <f t="shared" si="56"/>
        <v/>
      </c>
      <c r="AL134" s="215" t="str">
        <f t="shared" si="57"/>
        <v/>
      </c>
    </row>
    <row r="135" spans="1:38" x14ac:dyDescent="0.25">
      <c r="A135" s="217" t="s">
        <v>321</v>
      </c>
      <c r="B135" s="217" t="s">
        <v>142</v>
      </c>
      <c r="C135" s="217" t="s">
        <v>427</v>
      </c>
      <c r="D135" s="218">
        <v>1</v>
      </c>
      <c r="E135" s="185">
        <f>IFERROR(VLOOKUP($C135,Master_Device_DB!$G:$I,2,0),"")</f>
        <v>0.43</v>
      </c>
      <c r="F135" s="212">
        <f>IFERROR(VLOOKUP($C135,Master_Device_DB!$G:$I,3,0),"")</f>
        <v>6.65</v>
      </c>
      <c r="G135" s="219">
        <f t="shared" si="65"/>
        <v>0</v>
      </c>
      <c r="H135" s="220"/>
      <c r="I135" s="209">
        <f t="shared" ref="I135:I169" si="73">IFERROR(H135*$E135,"")</f>
        <v>0</v>
      </c>
      <c r="J135" s="215">
        <f t="shared" ref="J135:J167" si="74">IFERROR(H135*$F135,"")</f>
        <v>0</v>
      </c>
      <c r="K135" s="219">
        <f t="shared" si="66"/>
        <v>0</v>
      </c>
      <c r="L135" s="220"/>
      <c r="M135" s="209">
        <f t="shared" ref="M135:M169" si="75">IFERROR(L135*$E135,"")</f>
        <v>0</v>
      </c>
      <c r="N135" s="215">
        <f t="shared" ref="N135:N167" si="76">IFERROR(L135*$F135,"")</f>
        <v>0</v>
      </c>
      <c r="O135" s="219">
        <f t="shared" si="67"/>
        <v>0</v>
      </c>
      <c r="P135" s="220"/>
      <c r="Q135" s="209">
        <f t="shared" ref="Q135:Q169" si="77">IFERROR(P135*$E135,"")</f>
        <v>0</v>
      </c>
      <c r="R135" s="215">
        <f t="shared" ref="R135:R166" si="78">IFERROR(P135*$F135,"")</f>
        <v>0</v>
      </c>
      <c r="S135" s="219">
        <f t="shared" si="68"/>
        <v>0</v>
      </c>
      <c r="T135" s="220"/>
      <c r="U135" s="209">
        <f t="shared" ref="U135:U169" si="79">IFERROR(T135*$E135,"")</f>
        <v>0</v>
      </c>
      <c r="V135" s="215">
        <f t="shared" ref="V135:V166" si="80">IFERROR(T135*$F135,"")</f>
        <v>0</v>
      </c>
      <c r="W135" s="219">
        <f t="shared" si="69"/>
        <v>0</v>
      </c>
      <c r="X135" s="220"/>
      <c r="Y135" s="209">
        <f t="shared" ref="Y135:Y169" si="81">IFERROR(X135*$E135,"")</f>
        <v>0</v>
      </c>
      <c r="Z135" s="215">
        <f t="shared" ref="Z135:Z166" si="82">IFERROR(X135*$F135,"")</f>
        <v>0</v>
      </c>
      <c r="AA135" s="219">
        <f t="shared" si="70"/>
        <v>0</v>
      </c>
      <c r="AB135" s="220"/>
      <c r="AC135" s="209">
        <f t="shared" ref="AC135:AC169" si="83">IFERROR(AB135*$E135,"")</f>
        <v>0</v>
      </c>
      <c r="AD135" s="215">
        <f t="shared" ref="AD135:AD166" si="84">IFERROR(AB135*$F135,"")</f>
        <v>0</v>
      </c>
      <c r="AE135" s="219">
        <f t="shared" si="71"/>
        <v>0</v>
      </c>
      <c r="AF135" s="220"/>
      <c r="AG135" s="209">
        <f t="shared" ref="AG135:AG169" si="85">IFERROR(AF135*$E135,"")</f>
        <v>0</v>
      </c>
      <c r="AH135" s="215">
        <f t="shared" ref="AH135:AH166" si="86">IFERROR(AF135*$F135,"")</f>
        <v>0</v>
      </c>
      <c r="AI135" s="219">
        <f t="shared" si="72"/>
        <v>0</v>
      </c>
      <c r="AJ135" s="220"/>
      <c r="AK135" s="209">
        <f t="shared" ref="AK135:AK169" si="87">IFERROR(AJ135*$E135,"")</f>
        <v>0</v>
      </c>
      <c r="AL135" s="215">
        <f t="shared" ref="AL135:AL166" si="88">IFERROR(AJ135*$F135,"")</f>
        <v>0</v>
      </c>
    </row>
    <row r="136" spans="1:38" x14ac:dyDescent="0.25">
      <c r="A136" s="217" t="s">
        <v>321</v>
      </c>
      <c r="B136" s="217" t="s">
        <v>143</v>
      </c>
      <c r="C136" s="217" t="s">
        <v>429</v>
      </c>
      <c r="D136" s="218">
        <v>1</v>
      </c>
      <c r="E136" s="185">
        <f>IFERROR(VLOOKUP($C136,Master_Device_DB!$G:$I,2,0),"")</f>
        <v>0.43</v>
      </c>
      <c r="F136" s="212">
        <f>IFERROR(VLOOKUP($C136,Master_Device_DB!$G:$I,3,0),"")</f>
        <v>1.98</v>
      </c>
      <c r="G136" s="219">
        <f t="shared" si="65"/>
        <v>0</v>
      </c>
      <c r="H136" s="220"/>
      <c r="I136" s="209">
        <f t="shared" si="73"/>
        <v>0</v>
      </c>
      <c r="J136" s="215">
        <f t="shared" si="74"/>
        <v>0</v>
      </c>
      <c r="K136" s="219">
        <f t="shared" si="66"/>
        <v>0</v>
      </c>
      <c r="L136" s="220"/>
      <c r="M136" s="209">
        <f t="shared" si="75"/>
        <v>0</v>
      </c>
      <c r="N136" s="215">
        <f t="shared" si="76"/>
        <v>0</v>
      </c>
      <c r="O136" s="219">
        <f t="shared" si="67"/>
        <v>0</v>
      </c>
      <c r="P136" s="220"/>
      <c r="Q136" s="209">
        <f t="shared" si="77"/>
        <v>0</v>
      </c>
      <c r="R136" s="215">
        <f t="shared" si="78"/>
        <v>0</v>
      </c>
      <c r="S136" s="219">
        <f t="shared" si="68"/>
        <v>0</v>
      </c>
      <c r="T136" s="220"/>
      <c r="U136" s="209">
        <f t="shared" si="79"/>
        <v>0</v>
      </c>
      <c r="V136" s="215">
        <f t="shared" si="80"/>
        <v>0</v>
      </c>
      <c r="W136" s="219">
        <f t="shared" si="69"/>
        <v>0</v>
      </c>
      <c r="X136" s="220"/>
      <c r="Y136" s="209">
        <f t="shared" si="81"/>
        <v>0</v>
      </c>
      <c r="Z136" s="215">
        <f t="shared" si="82"/>
        <v>0</v>
      </c>
      <c r="AA136" s="219">
        <f t="shared" si="70"/>
        <v>0</v>
      </c>
      <c r="AB136" s="220"/>
      <c r="AC136" s="209">
        <f t="shared" si="83"/>
        <v>0</v>
      </c>
      <c r="AD136" s="215">
        <f t="shared" si="84"/>
        <v>0</v>
      </c>
      <c r="AE136" s="219">
        <f t="shared" si="71"/>
        <v>0</v>
      </c>
      <c r="AF136" s="220"/>
      <c r="AG136" s="209">
        <f t="shared" si="85"/>
        <v>0</v>
      </c>
      <c r="AH136" s="215">
        <f t="shared" si="86"/>
        <v>0</v>
      </c>
      <c r="AI136" s="219">
        <f t="shared" si="72"/>
        <v>0</v>
      </c>
      <c r="AJ136" s="220"/>
      <c r="AK136" s="209">
        <f t="shared" si="87"/>
        <v>0</v>
      </c>
      <c r="AL136" s="215">
        <f t="shared" si="88"/>
        <v>0</v>
      </c>
    </row>
    <row r="137" spans="1:38" x14ac:dyDescent="0.25">
      <c r="A137" s="217" t="s">
        <v>321</v>
      </c>
      <c r="B137" s="217" t="s">
        <v>144</v>
      </c>
      <c r="C137" s="217" t="s">
        <v>430</v>
      </c>
      <c r="D137" s="218">
        <v>1</v>
      </c>
      <c r="E137" s="185">
        <f>IFERROR(VLOOKUP($C137,Master_Device_DB!$G:$I,2,0),"")</f>
        <v>0.43</v>
      </c>
      <c r="F137" s="212">
        <f>IFERROR(VLOOKUP($C137,Master_Device_DB!$G:$I,3,0),"")</f>
        <v>3.01</v>
      </c>
      <c r="G137" s="219">
        <f t="shared" si="65"/>
        <v>0</v>
      </c>
      <c r="H137" s="220"/>
      <c r="I137" s="209">
        <f t="shared" si="73"/>
        <v>0</v>
      </c>
      <c r="J137" s="215">
        <f t="shared" si="74"/>
        <v>0</v>
      </c>
      <c r="K137" s="219">
        <f t="shared" si="66"/>
        <v>0</v>
      </c>
      <c r="L137" s="220"/>
      <c r="M137" s="209">
        <f t="shared" si="75"/>
        <v>0</v>
      </c>
      <c r="N137" s="215">
        <f t="shared" si="76"/>
        <v>0</v>
      </c>
      <c r="O137" s="219">
        <f t="shared" si="67"/>
        <v>0</v>
      </c>
      <c r="P137" s="220"/>
      <c r="Q137" s="209">
        <f t="shared" si="77"/>
        <v>0</v>
      </c>
      <c r="R137" s="215">
        <f t="shared" si="78"/>
        <v>0</v>
      </c>
      <c r="S137" s="219">
        <f t="shared" si="68"/>
        <v>0</v>
      </c>
      <c r="T137" s="220"/>
      <c r="U137" s="209">
        <f t="shared" si="79"/>
        <v>0</v>
      </c>
      <c r="V137" s="215">
        <f t="shared" si="80"/>
        <v>0</v>
      </c>
      <c r="W137" s="219">
        <f t="shared" si="69"/>
        <v>0</v>
      </c>
      <c r="X137" s="220"/>
      <c r="Y137" s="209">
        <f t="shared" si="81"/>
        <v>0</v>
      </c>
      <c r="Z137" s="215">
        <f t="shared" si="82"/>
        <v>0</v>
      </c>
      <c r="AA137" s="219">
        <f t="shared" si="70"/>
        <v>0</v>
      </c>
      <c r="AB137" s="220"/>
      <c r="AC137" s="209">
        <f t="shared" si="83"/>
        <v>0</v>
      </c>
      <c r="AD137" s="215">
        <f t="shared" si="84"/>
        <v>0</v>
      </c>
      <c r="AE137" s="219">
        <f t="shared" si="71"/>
        <v>0</v>
      </c>
      <c r="AF137" s="220"/>
      <c r="AG137" s="209">
        <f t="shared" si="85"/>
        <v>0</v>
      </c>
      <c r="AH137" s="215">
        <f t="shared" si="86"/>
        <v>0</v>
      </c>
      <c r="AI137" s="219">
        <f t="shared" si="72"/>
        <v>0</v>
      </c>
      <c r="AJ137" s="220"/>
      <c r="AK137" s="209">
        <f t="shared" si="87"/>
        <v>0</v>
      </c>
      <c r="AL137" s="215">
        <f t="shared" si="88"/>
        <v>0</v>
      </c>
    </row>
    <row r="138" spans="1:38" x14ac:dyDescent="0.25">
      <c r="A138" s="217" t="s">
        <v>321</v>
      </c>
      <c r="B138" s="217" t="s">
        <v>145</v>
      </c>
      <c r="C138" s="217" t="s">
        <v>431</v>
      </c>
      <c r="D138" s="218">
        <v>1</v>
      </c>
      <c r="E138" s="185">
        <f>IFERROR(VLOOKUP($C138,Master_Device_DB!$G:$I,2,0),"")</f>
        <v>0.43</v>
      </c>
      <c r="F138" s="212">
        <f>IFERROR(VLOOKUP($C138,Master_Device_DB!$G:$I,3,0),"")</f>
        <v>8.36</v>
      </c>
      <c r="G138" s="219">
        <f t="shared" si="65"/>
        <v>0</v>
      </c>
      <c r="H138" s="220"/>
      <c r="I138" s="209">
        <f t="shared" si="73"/>
        <v>0</v>
      </c>
      <c r="J138" s="215">
        <f t="shared" si="74"/>
        <v>0</v>
      </c>
      <c r="K138" s="219">
        <f t="shared" si="66"/>
        <v>0</v>
      </c>
      <c r="L138" s="220"/>
      <c r="M138" s="209">
        <f t="shared" si="75"/>
        <v>0</v>
      </c>
      <c r="N138" s="215">
        <f t="shared" si="76"/>
        <v>0</v>
      </c>
      <c r="O138" s="219">
        <f t="shared" si="67"/>
        <v>0</v>
      </c>
      <c r="P138" s="220"/>
      <c r="Q138" s="209">
        <f t="shared" si="77"/>
        <v>0</v>
      </c>
      <c r="R138" s="215">
        <f t="shared" si="78"/>
        <v>0</v>
      </c>
      <c r="S138" s="219">
        <f t="shared" si="68"/>
        <v>0</v>
      </c>
      <c r="T138" s="220"/>
      <c r="U138" s="209">
        <f t="shared" si="79"/>
        <v>0</v>
      </c>
      <c r="V138" s="215">
        <f t="shared" si="80"/>
        <v>0</v>
      </c>
      <c r="W138" s="219">
        <f t="shared" si="69"/>
        <v>0</v>
      </c>
      <c r="X138" s="220"/>
      <c r="Y138" s="209">
        <f t="shared" si="81"/>
        <v>0</v>
      </c>
      <c r="Z138" s="215">
        <f t="shared" si="82"/>
        <v>0</v>
      </c>
      <c r="AA138" s="219">
        <f t="shared" si="70"/>
        <v>0</v>
      </c>
      <c r="AB138" s="220"/>
      <c r="AC138" s="209">
        <f t="shared" si="83"/>
        <v>0</v>
      </c>
      <c r="AD138" s="215">
        <f t="shared" si="84"/>
        <v>0</v>
      </c>
      <c r="AE138" s="219">
        <f t="shared" si="71"/>
        <v>0</v>
      </c>
      <c r="AF138" s="220"/>
      <c r="AG138" s="209">
        <f t="shared" si="85"/>
        <v>0</v>
      </c>
      <c r="AH138" s="215">
        <f t="shared" si="86"/>
        <v>0</v>
      </c>
      <c r="AI138" s="219">
        <f t="shared" si="72"/>
        <v>0</v>
      </c>
      <c r="AJ138" s="220"/>
      <c r="AK138" s="209">
        <f t="shared" si="87"/>
        <v>0</v>
      </c>
      <c r="AL138" s="215">
        <f t="shared" si="88"/>
        <v>0</v>
      </c>
    </row>
    <row r="139" spans="1:38" x14ac:dyDescent="0.25">
      <c r="A139" s="217" t="s">
        <v>321</v>
      </c>
      <c r="B139" s="217" t="s">
        <v>146</v>
      </c>
      <c r="C139" s="217" t="s">
        <v>434</v>
      </c>
      <c r="D139" s="218">
        <v>1</v>
      </c>
      <c r="E139" s="185">
        <f>IFERROR(VLOOKUP($C139,Master_Device_DB!$G:$I,2,0),"")</f>
        <v>0.43</v>
      </c>
      <c r="F139" s="212">
        <f>IFERROR(VLOOKUP($C139,Master_Device_DB!$G:$I,3,0),"")</f>
        <v>3.3</v>
      </c>
      <c r="G139" s="219">
        <f t="shared" si="65"/>
        <v>0</v>
      </c>
      <c r="H139" s="220"/>
      <c r="I139" s="209">
        <f t="shared" si="73"/>
        <v>0</v>
      </c>
      <c r="J139" s="215">
        <f t="shared" si="74"/>
        <v>0</v>
      </c>
      <c r="K139" s="219">
        <f t="shared" si="66"/>
        <v>0</v>
      </c>
      <c r="L139" s="220"/>
      <c r="M139" s="209">
        <f t="shared" si="75"/>
        <v>0</v>
      </c>
      <c r="N139" s="215">
        <f t="shared" si="76"/>
        <v>0</v>
      </c>
      <c r="O139" s="219">
        <f t="shared" si="67"/>
        <v>0</v>
      </c>
      <c r="P139" s="220"/>
      <c r="Q139" s="209">
        <f t="shared" si="77"/>
        <v>0</v>
      </c>
      <c r="R139" s="215">
        <f t="shared" si="78"/>
        <v>0</v>
      </c>
      <c r="S139" s="219">
        <f t="shared" si="68"/>
        <v>0</v>
      </c>
      <c r="T139" s="220"/>
      <c r="U139" s="209">
        <f t="shared" si="79"/>
        <v>0</v>
      </c>
      <c r="V139" s="215">
        <f t="shared" si="80"/>
        <v>0</v>
      </c>
      <c r="W139" s="219">
        <f t="shared" si="69"/>
        <v>0</v>
      </c>
      <c r="X139" s="220"/>
      <c r="Y139" s="209">
        <f t="shared" si="81"/>
        <v>0</v>
      </c>
      <c r="Z139" s="215">
        <f t="shared" si="82"/>
        <v>0</v>
      </c>
      <c r="AA139" s="219">
        <f t="shared" si="70"/>
        <v>0</v>
      </c>
      <c r="AB139" s="220"/>
      <c r="AC139" s="209">
        <f t="shared" si="83"/>
        <v>0</v>
      </c>
      <c r="AD139" s="215">
        <f t="shared" si="84"/>
        <v>0</v>
      </c>
      <c r="AE139" s="219">
        <f t="shared" si="71"/>
        <v>0</v>
      </c>
      <c r="AF139" s="220"/>
      <c r="AG139" s="209">
        <f t="shared" si="85"/>
        <v>0</v>
      </c>
      <c r="AH139" s="215">
        <f t="shared" si="86"/>
        <v>0</v>
      </c>
      <c r="AI139" s="219">
        <f t="shared" si="72"/>
        <v>0</v>
      </c>
      <c r="AJ139" s="220"/>
      <c r="AK139" s="209">
        <f t="shared" si="87"/>
        <v>0</v>
      </c>
      <c r="AL139" s="215">
        <f t="shared" si="88"/>
        <v>0</v>
      </c>
    </row>
    <row r="140" spans="1:38" x14ac:dyDescent="0.25">
      <c r="A140" s="217" t="s">
        <v>321</v>
      </c>
      <c r="B140" s="217" t="s">
        <v>147</v>
      </c>
      <c r="C140" s="217" t="s">
        <v>436</v>
      </c>
      <c r="D140" s="218">
        <v>1</v>
      </c>
      <c r="E140" s="185">
        <f>IFERROR(VLOOKUP($C140,Master_Device_DB!$G:$I,2,0),"")</f>
        <v>0.43</v>
      </c>
      <c r="F140" s="212">
        <f>IFERROR(VLOOKUP($C140,Master_Device_DB!$G:$I,3,0),"")</f>
        <v>4.71</v>
      </c>
      <c r="G140" s="219">
        <f t="shared" si="65"/>
        <v>0</v>
      </c>
      <c r="H140" s="220"/>
      <c r="I140" s="209">
        <f t="shared" si="73"/>
        <v>0</v>
      </c>
      <c r="J140" s="215">
        <f t="shared" si="74"/>
        <v>0</v>
      </c>
      <c r="K140" s="219">
        <f t="shared" si="66"/>
        <v>0</v>
      </c>
      <c r="L140" s="220"/>
      <c r="M140" s="209">
        <f t="shared" si="75"/>
        <v>0</v>
      </c>
      <c r="N140" s="215">
        <f t="shared" si="76"/>
        <v>0</v>
      </c>
      <c r="O140" s="219">
        <f t="shared" si="67"/>
        <v>0</v>
      </c>
      <c r="P140" s="220"/>
      <c r="Q140" s="209">
        <f t="shared" si="77"/>
        <v>0</v>
      </c>
      <c r="R140" s="215">
        <f t="shared" si="78"/>
        <v>0</v>
      </c>
      <c r="S140" s="219">
        <f t="shared" si="68"/>
        <v>0</v>
      </c>
      <c r="T140" s="220"/>
      <c r="U140" s="209">
        <f t="shared" si="79"/>
        <v>0</v>
      </c>
      <c r="V140" s="215">
        <f t="shared" si="80"/>
        <v>0</v>
      </c>
      <c r="W140" s="219">
        <f t="shared" si="69"/>
        <v>0</v>
      </c>
      <c r="X140" s="220"/>
      <c r="Y140" s="209">
        <f t="shared" si="81"/>
        <v>0</v>
      </c>
      <c r="Z140" s="215">
        <f t="shared" si="82"/>
        <v>0</v>
      </c>
      <c r="AA140" s="219">
        <f t="shared" si="70"/>
        <v>0</v>
      </c>
      <c r="AB140" s="220"/>
      <c r="AC140" s="209">
        <f t="shared" si="83"/>
        <v>0</v>
      </c>
      <c r="AD140" s="215">
        <f t="shared" si="84"/>
        <v>0</v>
      </c>
      <c r="AE140" s="219">
        <f t="shared" si="71"/>
        <v>0</v>
      </c>
      <c r="AF140" s="220"/>
      <c r="AG140" s="209">
        <f t="shared" si="85"/>
        <v>0</v>
      </c>
      <c r="AH140" s="215">
        <f t="shared" si="86"/>
        <v>0</v>
      </c>
      <c r="AI140" s="219">
        <f t="shared" si="72"/>
        <v>0</v>
      </c>
      <c r="AJ140" s="220"/>
      <c r="AK140" s="209">
        <f t="shared" si="87"/>
        <v>0</v>
      </c>
      <c r="AL140" s="215">
        <f t="shared" si="88"/>
        <v>0</v>
      </c>
    </row>
    <row r="141" spans="1:38" x14ac:dyDescent="0.25">
      <c r="A141" s="217" t="s">
        <v>321</v>
      </c>
      <c r="B141" s="217" t="s">
        <v>148</v>
      </c>
      <c r="C141" s="217" t="s">
        <v>438</v>
      </c>
      <c r="D141" s="218">
        <v>1</v>
      </c>
      <c r="E141" s="185">
        <f>IFERROR(VLOOKUP($C141,Master_Device_DB!$G:$I,2,0),"")</f>
        <v>0.43</v>
      </c>
      <c r="F141" s="212">
        <f>IFERROR(VLOOKUP($C141,Master_Device_DB!$G:$I,3,0),"")</f>
        <v>1.9</v>
      </c>
      <c r="G141" s="219">
        <f t="shared" si="65"/>
        <v>0</v>
      </c>
      <c r="H141" s="220"/>
      <c r="I141" s="209">
        <f t="shared" si="73"/>
        <v>0</v>
      </c>
      <c r="J141" s="215">
        <f t="shared" si="74"/>
        <v>0</v>
      </c>
      <c r="K141" s="219">
        <f t="shared" si="66"/>
        <v>0</v>
      </c>
      <c r="L141" s="220"/>
      <c r="M141" s="209">
        <f t="shared" si="75"/>
        <v>0</v>
      </c>
      <c r="N141" s="215">
        <f t="shared" si="76"/>
        <v>0</v>
      </c>
      <c r="O141" s="219">
        <f t="shared" si="67"/>
        <v>0</v>
      </c>
      <c r="P141" s="220"/>
      <c r="Q141" s="209">
        <f t="shared" si="77"/>
        <v>0</v>
      </c>
      <c r="R141" s="215">
        <f t="shared" si="78"/>
        <v>0</v>
      </c>
      <c r="S141" s="219">
        <f t="shared" si="68"/>
        <v>0</v>
      </c>
      <c r="T141" s="220"/>
      <c r="U141" s="209">
        <f t="shared" si="79"/>
        <v>0</v>
      </c>
      <c r="V141" s="215">
        <f t="shared" si="80"/>
        <v>0</v>
      </c>
      <c r="W141" s="219">
        <f t="shared" si="69"/>
        <v>0</v>
      </c>
      <c r="X141" s="220"/>
      <c r="Y141" s="209">
        <f t="shared" si="81"/>
        <v>0</v>
      </c>
      <c r="Z141" s="215">
        <f t="shared" si="82"/>
        <v>0</v>
      </c>
      <c r="AA141" s="219">
        <f t="shared" si="70"/>
        <v>0</v>
      </c>
      <c r="AB141" s="220"/>
      <c r="AC141" s="209">
        <f t="shared" si="83"/>
        <v>0</v>
      </c>
      <c r="AD141" s="215">
        <f t="shared" si="84"/>
        <v>0</v>
      </c>
      <c r="AE141" s="219">
        <f t="shared" si="71"/>
        <v>0</v>
      </c>
      <c r="AF141" s="220"/>
      <c r="AG141" s="209">
        <f t="shared" si="85"/>
        <v>0</v>
      </c>
      <c r="AH141" s="215">
        <f t="shared" si="86"/>
        <v>0</v>
      </c>
      <c r="AI141" s="219">
        <f t="shared" si="72"/>
        <v>0</v>
      </c>
      <c r="AJ141" s="220"/>
      <c r="AK141" s="209">
        <f t="shared" si="87"/>
        <v>0</v>
      </c>
      <c r="AL141" s="215">
        <f t="shared" si="88"/>
        <v>0</v>
      </c>
    </row>
    <row r="142" spans="1:38" x14ac:dyDescent="0.25">
      <c r="A142" s="217" t="s">
        <v>321</v>
      </c>
      <c r="B142" s="217" t="s">
        <v>149</v>
      </c>
      <c r="C142" s="217" t="s">
        <v>440</v>
      </c>
      <c r="D142" s="218">
        <v>1</v>
      </c>
      <c r="E142" s="185">
        <f>IFERROR(VLOOKUP($C142,Master_Device_DB!$G:$I,2,0),"")</f>
        <v>0.13</v>
      </c>
      <c r="F142" s="212">
        <f>IFERROR(VLOOKUP($C142,Master_Device_DB!$G:$I,3,0),"")</f>
        <v>23.8</v>
      </c>
      <c r="G142" s="219">
        <f t="shared" si="65"/>
        <v>0</v>
      </c>
      <c r="H142" s="220"/>
      <c r="I142" s="209">
        <f t="shared" si="73"/>
        <v>0</v>
      </c>
      <c r="J142" s="215">
        <f t="shared" si="74"/>
        <v>0</v>
      </c>
      <c r="K142" s="219">
        <f t="shared" si="66"/>
        <v>0</v>
      </c>
      <c r="L142" s="220"/>
      <c r="M142" s="209">
        <f t="shared" si="75"/>
        <v>0</v>
      </c>
      <c r="N142" s="215">
        <f t="shared" si="76"/>
        <v>0</v>
      </c>
      <c r="O142" s="219">
        <f t="shared" si="67"/>
        <v>0</v>
      </c>
      <c r="P142" s="220"/>
      <c r="Q142" s="209">
        <f t="shared" si="77"/>
        <v>0</v>
      </c>
      <c r="R142" s="215">
        <f t="shared" si="78"/>
        <v>0</v>
      </c>
      <c r="S142" s="219">
        <f t="shared" si="68"/>
        <v>0</v>
      </c>
      <c r="T142" s="220"/>
      <c r="U142" s="209">
        <f t="shared" si="79"/>
        <v>0</v>
      </c>
      <c r="V142" s="215">
        <f t="shared" si="80"/>
        <v>0</v>
      </c>
      <c r="W142" s="219">
        <f t="shared" si="69"/>
        <v>0</v>
      </c>
      <c r="X142" s="220"/>
      <c r="Y142" s="209">
        <f t="shared" si="81"/>
        <v>0</v>
      </c>
      <c r="Z142" s="215">
        <f t="shared" si="82"/>
        <v>0</v>
      </c>
      <c r="AA142" s="219">
        <f t="shared" si="70"/>
        <v>0</v>
      </c>
      <c r="AB142" s="220"/>
      <c r="AC142" s="209">
        <f t="shared" si="83"/>
        <v>0</v>
      </c>
      <c r="AD142" s="215">
        <f t="shared" si="84"/>
        <v>0</v>
      </c>
      <c r="AE142" s="219">
        <f t="shared" si="71"/>
        <v>0</v>
      </c>
      <c r="AF142" s="220"/>
      <c r="AG142" s="209">
        <f t="shared" si="85"/>
        <v>0</v>
      </c>
      <c r="AH142" s="215">
        <f t="shared" si="86"/>
        <v>0</v>
      </c>
      <c r="AI142" s="219">
        <f t="shared" si="72"/>
        <v>0</v>
      </c>
      <c r="AJ142" s="220"/>
      <c r="AK142" s="209">
        <f t="shared" si="87"/>
        <v>0</v>
      </c>
      <c r="AL142" s="215">
        <f t="shared" si="88"/>
        <v>0</v>
      </c>
    </row>
    <row r="143" spans="1:38" x14ac:dyDescent="0.25">
      <c r="A143" s="217" t="s">
        <v>321</v>
      </c>
      <c r="B143" s="217" t="s">
        <v>150</v>
      </c>
      <c r="C143" s="217" t="s">
        <v>442</v>
      </c>
      <c r="D143" s="218">
        <v>1</v>
      </c>
      <c r="E143" s="185">
        <f>IFERROR(VLOOKUP($C143,Master_Device_DB!$G:$I,2,0),"")</f>
        <v>0.13</v>
      </c>
      <c r="F143" s="212">
        <f>IFERROR(VLOOKUP($C143,Master_Device_DB!$G:$I,3,0),"")</f>
        <v>19.8</v>
      </c>
      <c r="G143" s="219">
        <f t="shared" si="65"/>
        <v>0</v>
      </c>
      <c r="H143" s="220"/>
      <c r="I143" s="209">
        <f t="shared" si="73"/>
        <v>0</v>
      </c>
      <c r="J143" s="215">
        <f t="shared" si="74"/>
        <v>0</v>
      </c>
      <c r="K143" s="219">
        <f t="shared" si="66"/>
        <v>0</v>
      </c>
      <c r="L143" s="220"/>
      <c r="M143" s="209">
        <f t="shared" si="75"/>
        <v>0</v>
      </c>
      <c r="N143" s="215">
        <f t="shared" si="76"/>
        <v>0</v>
      </c>
      <c r="O143" s="219">
        <f t="shared" si="67"/>
        <v>0</v>
      </c>
      <c r="P143" s="220"/>
      <c r="Q143" s="209">
        <f t="shared" si="77"/>
        <v>0</v>
      </c>
      <c r="R143" s="215">
        <f t="shared" si="78"/>
        <v>0</v>
      </c>
      <c r="S143" s="219">
        <f t="shared" si="68"/>
        <v>0</v>
      </c>
      <c r="T143" s="220"/>
      <c r="U143" s="209">
        <f t="shared" si="79"/>
        <v>0</v>
      </c>
      <c r="V143" s="215">
        <f t="shared" si="80"/>
        <v>0</v>
      </c>
      <c r="W143" s="219">
        <f t="shared" si="69"/>
        <v>0</v>
      </c>
      <c r="X143" s="220"/>
      <c r="Y143" s="209">
        <f t="shared" si="81"/>
        <v>0</v>
      </c>
      <c r="Z143" s="215">
        <f t="shared" si="82"/>
        <v>0</v>
      </c>
      <c r="AA143" s="219">
        <f t="shared" si="70"/>
        <v>0</v>
      </c>
      <c r="AB143" s="220"/>
      <c r="AC143" s="209">
        <f t="shared" si="83"/>
        <v>0</v>
      </c>
      <c r="AD143" s="215">
        <f t="shared" si="84"/>
        <v>0</v>
      </c>
      <c r="AE143" s="219">
        <f t="shared" si="71"/>
        <v>0</v>
      </c>
      <c r="AF143" s="220"/>
      <c r="AG143" s="209">
        <f t="shared" si="85"/>
        <v>0</v>
      </c>
      <c r="AH143" s="215">
        <f t="shared" si="86"/>
        <v>0</v>
      </c>
      <c r="AI143" s="219">
        <f t="shared" si="72"/>
        <v>0</v>
      </c>
      <c r="AJ143" s="220"/>
      <c r="AK143" s="209">
        <f t="shared" si="87"/>
        <v>0</v>
      </c>
      <c r="AL143" s="215">
        <f t="shared" si="88"/>
        <v>0</v>
      </c>
    </row>
    <row r="144" spans="1:38" x14ac:dyDescent="0.25">
      <c r="A144" s="217" t="s">
        <v>321</v>
      </c>
      <c r="B144" s="217" t="s">
        <v>151</v>
      </c>
      <c r="C144" s="217" t="s">
        <v>443</v>
      </c>
      <c r="D144" s="218">
        <v>1</v>
      </c>
      <c r="E144" s="185">
        <f>IFERROR(VLOOKUP($C144,Master_Device_DB!$G:$I,2,0),"")</f>
        <v>0.13</v>
      </c>
      <c r="F144" s="212">
        <f>IFERROR(VLOOKUP($C144,Master_Device_DB!$G:$I,3,0),"")</f>
        <v>14.8</v>
      </c>
      <c r="G144" s="219">
        <f t="shared" si="65"/>
        <v>0</v>
      </c>
      <c r="H144" s="220"/>
      <c r="I144" s="209">
        <f t="shared" si="73"/>
        <v>0</v>
      </c>
      <c r="J144" s="215">
        <f t="shared" si="74"/>
        <v>0</v>
      </c>
      <c r="K144" s="219">
        <f t="shared" si="66"/>
        <v>0</v>
      </c>
      <c r="L144" s="220"/>
      <c r="M144" s="209">
        <f t="shared" si="75"/>
        <v>0</v>
      </c>
      <c r="N144" s="215">
        <f t="shared" si="76"/>
        <v>0</v>
      </c>
      <c r="O144" s="219">
        <f t="shared" si="67"/>
        <v>0</v>
      </c>
      <c r="P144" s="220"/>
      <c r="Q144" s="209">
        <f t="shared" si="77"/>
        <v>0</v>
      </c>
      <c r="R144" s="215">
        <f t="shared" si="78"/>
        <v>0</v>
      </c>
      <c r="S144" s="219">
        <f t="shared" si="68"/>
        <v>0</v>
      </c>
      <c r="T144" s="220"/>
      <c r="U144" s="209">
        <f t="shared" si="79"/>
        <v>0</v>
      </c>
      <c r="V144" s="215">
        <f t="shared" si="80"/>
        <v>0</v>
      </c>
      <c r="W144" s="219">
        <f t="shared" si="69"/>
        <v>0</v>
      </c>
      <c r="X144" s="220"/>
      <c r="Y144" s="209">
        <f t="shared" si="81"/>
        <v>0</v>
      </c>
      <c r="Z144" s="215">
        <f t="shared" si="82"/>
        <v>0</v>
      </c>
      <c r="AA144" s="219">
        <f t="shared" si="70"/>
        <v>0</v>
      </c>
      <c r="AB144" s="220"/>
      <c r="AC144" s="209">
        <f t="shared" si="83"/>
        <v>0</v>
      </c>
      <c r="AD144" s="215">
        <f t="shared" si="84"/>
        <v>0</v>
      </c>
      <c r="AE144" s="219">
        <f t="shared" si="71"/>
        <v>0</v>
      </c>
      <c r="AF144" s="220"/>
      <c r="AG144" s="209">
        <f t="shared" si="85"/>
        <v>0</v>
      </c>
      <c r="AH144" s="215">
        <f t="shared" si="86"/>
        <v>0</v>
      </c>
      <c r="AI144" s="219">
        <f t="shared" si="72"/>
        <v>0</v>
      </c>
      <c r="AJ144" s="220"/>
      <c r="AK144" s="209">
        <f t="shared" si="87"/>
        <v>0</v>
      </c>
      <c r="AL144" s="215">
        <f t="shared" si="88"/>
        <v>0</v>
      </c>
    </row>
    <row r="145" spans="1:38" x14ac:dyDescent="0.25">
      <c r="A145" s="217" t="s">
        <v>321</v>
      </c>
      <c r="B145" s="217" t="s">
        <v>152</v>
      </c>
      <c r="C145" s="217" t="s">
        <v>444</v>
      </c>
      <c r="D145" s="218">
        <v>1</v>
      </c>
      <c r="E145" s="185">
        <f>IFERROR(VLOOKUP($C145,Master_Device_DB!$G:$I,2,0),"")</f>
        <v>0.13</v>
      </c>
      <c r="F145" s="212">
        <f>IFERROR(VLOOKUP($C145,Master_Device_DB!$G:$I,3,0),"")</f>
        <v>11</v>
      </c>
      <c r="G145" s="219">
        <f t="shared" si="65"/>
        <v>0</v>
      </c>
      <c r="H145" s="220"/>
      <c r="I145" s="209">
        <f t="shared" si="73"/>
        <v>0</v>
      </c>
      <c r="J145" s="215">
        <f t="shared" si="74"/>
        <v>0</v>
      </c>
      <c r="K145" s="219">
        <f t="shared" si="66"/>
        <v>0</v>
      </c>
      <c r="L145" s="220"/>
      <c r="M145" s="209">
        <f t="shared" si="75"/>
        <v>0</v>
      </c>
      <c r="N145" s="215">
        <f t="shared" si="76"/>
        <v>0</v>
      </c>
      <c r="O145" s="219">
        <f t="shared" si="67"/>
        <v>0</v>
      </c>
      <c r="P145" s="220"/>
      <c r="Q145" s="209">
        <f t="shared" si="77"/>
        <v>0</v>
      </c>
      <c r="R145" s="215">
        <f t="shared" si="78"/>
        <v>0</v>
      </c>
      <c r="S145" s="219">
        <f t="shared" si="68"/>
        <v>0</v>
      </c>
      <c r="T145" s="220"/>
      <c r="U145" s="209">
        <f t="shared" si="79"/>
        <v>0</v>
      </c>
      <c r="V145" s="215">
        <f t="shared" si="80"/>
        <v>0</v>
      </c>
      <c r="W145" s="219">
        <f t="shared" si="69"/>
        <v>0</v>
      </c>
      <c r="X145" s="220"/>
      <c r="Y145" s="209">
        <f t="shared" si="81"/>
        <v>0</v>
      </c>
      <c r="Z145" s="215">
        <f t="shared" si="82"/>
        <v>0</v>
      </c>
      <c r="AA145" s="219">
        <f t="shared" si="70"/>
        <v>0</v>
      </c>
      <c r="AB145" s="220"/>
      <c r="AC145" s="209">
        <f t="shared" si="83"/>
        <v>0</v>
      </c>
      <c r="AD145" s="215">
        <f t="shared" si="84"/>
        <v>0</v>
      </c>
      <c r="AE145" s="219">
        <f t="shared" si="71"/>
        <v>0</v>
      </c>
      <c r="AF145" s="220"/>
      <c r="AG145" s="209">
        <f t="shared" si="85"/>
        <v>0</v>
      </c>
      <c r="AH145" s="215">
        <f t="shared" si="86"/>
        <v>0</v>
      </c>
      <c r="AI145" s="219">
        <f t="shared" si="72"/>
        <v>0</v>
      </c>
      <c r="AJ145" s="220"/>
      <c r="AK145" s="209">
        <f t="shared" si="87"/>
        <v>0</v>
      </c>
      <c r="AL145" s="215">
        <f t="shared" si="88"/>
        <v>0</v>
      </c>
    </row>
    <row r="146" spans="1:38" x14ac:dyDescent="0.25">
      <c r="A146" s="217" t="s">
        <v>321</v>
      </c>
      <c r="B146" s="217" t="s">
        <v>153</v>
      </c>
      <c r="C146" s="217" t="s">
        <v>446</v>
      </c>
      <c r="D146" s="218">
        <v>1</v>
      </c>
      <c r="E146" s="185">
        <f>IFERROR(VLOOKUP($C146,Master_Device_DB!$G:$I,2,0),"")</f>
        <v>0.43</v>
      </c>
      <c r="F146" s="212">
        <f>IFERROR(VLOOKUP($C146,Master_Device_DB!$G:$I,3,0),"")</f>
        <v>2.2000000000000002</v>
      </c>
      <c r="G146" s="219">
        <f t="shared" si="65"/>
        <v>0</v>
      </c>
      <c r="H146" s="220"/>
      <c r="I146" s="209">
        <f t="shared" si="73"/>
        <v>0</v>
      </c>
      <c r="J146" s="215">
        <f t="shared" si="74"/>
        <v>0</v>
      </c>
      <c r="K146" s="219">
        <f t="shared" si="66"/>
        <v>0</v>
      </c>
      <c r="L146" s="220"/>
      <c r="M146" s="209">
        <f t="shared" si="75"/>
        <v>0</v>
      </c>
      <c r="N146" s="215">
        <f t="shared" si="76"/>
        <v>0</v>
      </c>
      <c r="O146" s="219">
        <f t="shared" si="67"/>
        <v>0</v>
      </c>
      <c r="P146" s="220"/>
      <c r="Q146" s="209">
        <f t="shared" si="77"/>
        <v>0</v>
      </c>
      <c r="R146" s="215">
        <f t="shared" si="78"/>
        <v>0</v>
      </c>
      <c r="S146" s="219">
        <f t="shared" si="68"/>
        <v>0</v>
      </c>
      <c r="T146" s="220"/>
      <c r="U146" s="209">
        <f t="shared" si="79"/>
        <v>0</v>
      </c>
      <c r="V146" s="215">
        <f t="shared" si="80"/>
        <v>0</v>
      </c>
      <c r="W146" s="219">
        <f t="shared" si="69"/>
        <v>0</v>
      </c>
      <c r="X146" s="220"/>
      <c r="Y146" s="209">
        <f t="shared" si="81"/>
        <v>0</v>
      </c>
      <c r="Z146" s="215">
        <f t="shared" si="82"/>
        <v>0</v>
      </c>
      <c r="AA146" s="219">
        <f t="shared" si="70"/>
        <v>0</v>
      </c>
      <c r="AB146" s="220"/>
      <c r="AC146" s="209">
        <f t="shared" si="83"/>
        <v>0</v>
      </c>
      <c r="AD146" s="215">
        <f t="shared" si="84"/>
        <v>0</v>
      </c>
      <c r="AE146" s="219">
        <f t="shared" si="71"/>
        <v>0</v>
      </c>
      <c r="AF146" s="220"/>
      <c r="AG146" s="209">
        <f t="shared" si="85"/>
        <v>0</v>
      </c>
      <c r="AH146" s="215">
        <f t="shared" si="86"/>
        <v>0</v>
      </c>
      <c r="AI146" s="219">
        <f t="shared" si="72"/>
        <v>0</v>
      </c>
      <c r="AJ146" s="220"/>
      <c r="AK146" s="209">
        <f t="shared" si="87"/>
        <v>0</v>
      </c>
      <c r="AL146" s="215">
        <f t="shared" si="88"/>
        <v>0</v>
      </c>
    </row>
    <row r="147" spans="1:38" x14ac:dyDescent="0.25">
      <c r="A147" s="217" t="s">
        <v>321</v>
      </c>
      <c r="B147" s="217" t="s">
        <v>154</v>
      </c>
      <c r="C147" s="217" t="s">
        <v>448</v>
      </c>
      <c r="D147" s="218">
        <v>1</v>
      </c>
      <c r="E147" s="185">
        <f>IFERROR(VLOOKUP($C147,Master_Device_DB!$G:$I,2,0),"")</f>
        <v>0.43</v>
      </c>
      <c r="F147" s="212">
        <f>IFERROR(VLOOKUP($C147,Master_Device_DB!$G:$I,3,0),"")</f>
        <v>6.81</v>
      </c>
      <c r="G147" s="219">
        <f t="shared" si="65"/>
        <v>0</v>
      </c>
      <c r="H147" s="220"/>
      <c r="I147" s="209">
        <f t="shared" si="73"/>
        <v>0</v>
      </c>
      <c r="J147" s="215">
        <f t="shared" si="74"/>
        <v>0</v>
      </c>
      <c r="K147" s="219">
        <f t="shared" si="66"/>
        <v>0</v>
      </c>
      <c r="L147" s="220"/>
      <c r="M147" s="209">
        <f t="shared" si="75"/>
        <v>0</v>
      </c>
      <c r="N147" s="215">
        <f t="shared" si="76"/>
        <v>0</v>
      </c>
      <c r="O147" s="219">
        <f t="shared" si="67"/>
        <v>0</v>
      </c>
      <c r="P147" s="220"/>
      <c r="Q147" s="209">
        <f t="shared" si="77"/>
        <v>0</v>
      </c>
      <c r="R147" s="215">
        <f t="shared" si="78"/>
        <v>0</v>
      </c>
      <c r="S147" s="219">
        <f t="shared" si="68"/>
        <v>0</v>
      </c>
      <c r="T147" s="220"/>
      <c r="U147" s="209">
        <f t="shared" si="79"/>
        <v>0</v>
      </c>
      <c r="V147" s="215">
        <f t="shared" si="80"/>
        <v>0</v>
      </c>
      <c r="W147" s="219">
        <f t="shared" si="69"/>
        <v>0</v>
      </c>
      <c r="X147" s="220"/>
      <c r="Y147" s="209">
        <f t="shared" si="81"/>
        <v>0</v>
      </c>
      <c r="Z147" s="215">
        <f t="shared" si="82"/>
        <v>0</v>
      </c>
      <c r="AA147" s="219">
        <f t="shared" si="70"/>
        <v>0</v>
      </c>
      <c r="AB147" s="220"/>
      <c r="AC147" s="209">
        <f t="shared" si="83"/>
        <v>0</v>
      </c>
      <c r="AD147" s="215">
        <f t="shared" si="84"/>
        <v>0</v>
      </c>
      <c r="AE147" s="219">
        <f t="shared" si="71"/>
        <v>0</v>
      </c>
      <c r="AF147" s="220"/>
      <c r="AG147" s="209">
        <f t="shared" si="85"/>
        <v>0</v>
      </c>
      <c r="AH147" s="215">
        <f t="shared" si="86"/>
        <v>0</v>
      </c>
      <c r="AI147" s="219">
        <f t="shared" si="72"/>
        <v>0</v>
      </c>
      <c r="AJ147" s="220"/>
      <c r="AK147" s="209">
        <f t="shared" si="87"/>
        <v>0</v>
      </c>
      <c r="AL147" s="215">
        <f t="shared" si="88"/>
        <v>0</v>
      </c>
    </row>
    <row r="148" spans="1:38" x14ac:dyDescent="0.25">
      <c r="A148" s="217" t="s">
        <v>321</v>
      </c>
      <c r="B148" s="217" t="s">
        <v>155</v>
      </c>
      <c r="C148" s="217" t="s">
        <v>449</v>
      </c>
      <c r="D148" s="218">
        <v>1</v>
      </c>
      <c r="E148" s="185">
        <f>IFERROR(VLOOKUP($C148,Master_Device_DB!$G:$I,2,0),"")</f>
        <v>0.43</v>
      </c>
      <c r="F148" s="212">
        <f>IFERROR(VLOOKUP($C148,Master_Device_DB!$G:$I,3,0),"")</f>
        <v>4.04</v>
      </c>
      <c r="G148" s="219">
        <f t="shared" si="65"/>
        <v>0</v>
      </c>
      <c r="H148" s="220"/>
      <c r="I148" s="209">
        <f t="shared" si="73"/>
        <v>0</v>
      </c>
      <c r="J148" s="215">
        <f t="shared" si="74"/>
        <v>0</v>
      </c>
      <c r="K148" s="219">
        <f t="shared" si="66"/>
        <v>0</v>
      </c>
      <c r="L148" s="220"/>
      <c r="M148" s="209">
        <f t="shared" si="75"/>
        <v>0</v>
      </c>
      <c r="N148" s="215">
        <f t="shared" si="76"/>
        <v>0</v>
      </c>
      <c r="O148" s="219">
        <f t="shared" si="67"/>
        <v>0</v>
      </c>
      <c r="P148" s="220"/>
      <c r="Q148" s="209">
        <f t="shared" si="77"/>
        <v>0</v>
      </c>
      <c r="R148" s="215">
        <f t="shared" si="78"/>
        <v>0</v>
      </c>
      <c r="S148" s="219">
        <f t="shared" si="68"/>
        <v>0</v>
      </c>
      <c r="T148" s="220"/>
      <c r="U148" s="209">
        <f t="shared" si="79"/>
        <v>0</v>
      </c>
      <c r="V148" s="215">
        <f t="shared" si="80"/>
        <v>0</v>
      </c>
      <c r="W148" s="219">
        <f t="shared" si="69"/>
        <v>0</v>
      </c>
      <c r="X148" s="220"/>
      <c r="Y148" s="209">
        <f t="shared" si="81"/>
        <v>0</v>
      </c>
      <c r="Z148" s="215">
        <f t="shared" si="82"/>
        <v>0</v>
      </c>
      <c r="AA148" s="219">
        <f t="shared" si="70"/>
        <v>0</v>
      </c>
      <c r="AB148" s="220"/>
      <c r="AC148" s="209">
        <f t="shared" si="83"/>
        <v>0</v>
      </c>
      <c r="AD148" s="215">
        <f t="shared" si="84"/>
        <v>0</v>
      </c>
      <c r="AE148" s="219">
        <f t="shared" si="71"/>
        <v>0</v>
      </c>
      <c r="AF148" s="220"/>
      <c r="AG148" s="209">
        <f t="shared" si="85"/>
        <v>0</v>
      </c>
      <c r="AH148" s="215">
        <f t="shared" si="86"/>
        <v>0</v>
      </c>
      <c r="AI148" s="219">
        <f t="shared" si="72"/>
        <v>0</v>
      </c>
      <c r="AJ148" s="220"/>
      <c r="AK148" s="209">
        <f t="shared" si="87"/>
        <v>0</v>
      </c>
      <c r="AL148" s="215">
        <f t="shared" si="88"/>
        <v>0</v>
      </c>
    </row>
    <row r="149" spans="1:38" x14ac:dyDescent="0.25">
      <c r="A149" s="217" t="s">
        <v>321</v>
      </c>
      <c r="B149" s="217" t="s">
        <v>156</v>
      </c>
      <c r="C149" s="217" t="s">
        <v>450</v>
      </c>
      <c r="D149" s="218">
        <v>1</v>
      </c>
      <c r="E149" s="185">
        <f>IFERROR(VLOOKUP($C149,Master_Device_DB!$G:$I,2,0),"")</f>
        <v>0.43</v>
      </c>
      <c r="F149" s="212">
        <f>IFERROR(VLOOKUP($C149,Master_Device_DB!$G:$I,3,0),"")</f>
        <v>8.6999999999999993</v>
      </c>
      <c r="G149" s="219">
        <f t="shared" si="65"/>
        <v>0</v>
      </c>
      <c r="H149" s="220"/>
      <c r="I149" s="209">
        <f t="shared" si="73"/>
        <v>0</v>
      </c>
      <c r="J149" s="215">
        <f t="shared" si="74"/>
        <v>0</v>
      </c>
      <c r="K149" s="219">
        <f t="shared" si="66"/>
        <v>0</v>
      </c>
      <c r="L149" s="220"/>
      <c r="M149" s="209">
        <f t="shared" si="75"/>
        <v>0</v>
      </c>
      <c r="N149" s="215">
        <f t="shared" si="76"/>
        <v>0</v>
      </c>
      <c r="O149" s="219">
        <f t="shared" si="67"/>
        <v>0</v>
      </c>
      <c r="P149" s="220"/>
      <c r="Q149" s="209">
        <f t="shared" si="77"/>
        <v>0</v>
      </c>
      <c r="R149" s="215">
        <f t="shared" si="78"/>
        <v>0</v>
      </c>
      <c r="S149" s="219">
        <f t="shared" si="68"/>
        <v>0</v>
      </c>
      <c r="T149" s="220"/>
      <c r="U149" s="209">
        <f t="shared" si="79"/>
        <v>0</v>
      </c>
      <c r="V149" s="215">
        <f t="shared" si="80"/>
        <v>0</v>
      </c>
      <c r="W149" s="219">
        <f t="shared" si="69"/>
        <v>0</v>
      </c>
      <c r="X149" s="220"/>
      <c r="Y149" s="209">
        <f t="shared" si="81"/>
        <v>0</v>
      </c>
      <c r="Z149" s="215">
        <f t="shared" si="82"/>
        <v>0</v>
      </c>
      <c r="AA149" s="219">
        <f t="shared" si="70"/>
        <v>0</v>
      </c>
      <c r="AB149" s="220"/>
      <c r="AC149" s="209">
        <f t="shared" si="83"/>
        <v>0</v>
      </c>
      <c r="AD149" s="215">
        <f t="shared" si="84"/>
        <v>0</v>
      </c>
      <c r="AE149" s="219">
        <f t="shared" si="71"/>
        <v>0</v>
      </c>
      <c r="AF149" s="220"/>
      <c r="AG149" s="209">
        <f t="shared" si="85"/>
        <v>0</v>
      </c>
      <c r="AH149" s="215">
        <f t="shared" si="86"/>
        <v>0</v>
      </c>
      <c r="AI149" s="219">
        <f t="shared" si="72"/>
        <v>0</v>
      </c>
      <c r="AJ149" s="220"/>
      <c r="AK149" s="209">
        <f t="shared" si="87"/>
        <v>0</v>
      </c>
      <c r="AL149" s="215">
        <f t="shared" si="88"/>
        <v>0</v>
      </c>
    </row>
    <row r="150" spans="1:38" x14ac:dyDescent="0.25">
      <c r="A150" s="217" t="s">
        <v>321</v>
      </c>
      <c r="B150" s="217" t="s">
        <v>157</v>
      </c>
      <c r="C150" s="217" t="s">
        <v>452</v>
      </c>
      <c r="D150" s="218">
        <v>1</v>
      </c>
      <c r="E150" s="185">
        <f>IFERROR(VLOOKUP($C150,Master_Device_DB!$G:$I,2,0),"")</f>
        <v>0.43</v>
      </c>
      <c r="F150" s="212">
        <f>IFERROR(VLOOKUP($C150,Master_Device_DB!$G:$I,3,0),"")</f>
        <v>4.09</v>
      </c>
      <c r="G150" s="219">
        <f t="shared" si="65"/>
        <v>0</v>
      </c>
      <c r="H150" s="220"/>
      <c r="I150" s="209">
        <f t="shared" si="73"/>
        <v>0</v>
      </c>
      <c r="J150" s="215">
        <f t="shared" si="74"/>
        <v>0</v>
      </c>
      <c r="K150" s="219">
        <f t="shared" si="66"/>
        <v>0</v>
      </c>
      <c r="L150" s="220"/>
      <c r="M150" s="209">
        <f t="shared" si="75"/>
        <v>0</v>
      </c>
      <c r="N150" s="215">
        <f t="shared" si="76"/>
        <v>0</v>
      </c>
      <c r="O150" s="219">
        <f t="shared" si="67"/>
        <v>0</v>
      </c>
      <c r="P150" s="220"/>
      <c r="Q150" s="209">
        <f t="shared" si="77"/>
        <v>0</v>
      </c>
      <c r="R150" s="215">
        <f t="shared" si="78"/>
        <v>0</v>
      </c>
      <c r="S150" s="219">
        <f t="shared" si="68"/>
        <v>0</v>
      </c>
      <c r="T150" s="220"/>
      <c r="U150" s="209">
        <f t="shared" si="79"/>
        <v>0</v>
      </c>
      <c r="V150" s="215">
        <f t="shared" si="80"/>
        <v>0</v>
      </c>
      <c r="W150" s="219">
        <f t="shared" si="69"/>
        <v>0</v>
      </c>
      <c r="X150" s="220"/>
      <c r="Y150" s="209">
        <f t="shared" si="81"/>
        <v>0</v>
      </c>
      <c r="Z150" s="215">
        <f t="shared" si="82"/>
        <v>0</v>
      </c>
      <c r="AA150" s="219">
        <f t="shared" si="70"/>
        <v>0</v>
      </c>
      <c r="AB150" s="220"/>
      <c r="AC150" s="209">
        <f t="shared" si="83"/>
        <v>0</v>
      </c>
      <c r="AD150" s="215">
        <f t="shared" si="84"/>
        <v>0</v>
      </c>
      <c r="AE150" s="219">
        <f t="shared" si="71"/>
        <v>0</v>
      </c>
      <c r="AF150" s="220"/>
      <c r="AG150" s="209">
        <f t="shared" si="85"/>
        <v>0</v>
      </c>
      <c r="AH150" s="215">
        <f t="shared" si="86"/>
        <v>0</v>
      </c>
      <c r="AI150" s="219">
        <f t="shared" si="72"/>
        <v>0</v>
      </c>
      <c r="AJ150" s="220"/>
      <c r="AK150" s="209">
        <f t="shared" si="87"/>
        <v>0</v>
      </c>
      <c r="AL150" s="215">
        <f t="shared" si="88"/>
        <v>0</v>
      </c>
    </row>
    <row r="151" spans="1:38" x14ac:dyDescent="0.25">
      <c r="A151" s="217" t="s">
        <v>321</v>
      </c>
      <c r="B151" s="217" t="s">
        <v>158</v>
      </c>
      <c r="C151" s="217" t="s">
        <v>453</v>
      </c>
      <c r="D151" s="218">
        <v>1</v>
      </c>
      <c r="E151" s="185">
        <f>IFERROR(VLOOKUP($C151,Master_Device_DB!$G:$I,2,0),"")</f>
        <v>0.43</v>
      </c>
      <c r="F151" s="212">
        <f>IFERROR(VLOOKUP($C151,Master_Device_DB!$G:$I,3,0),"")</f>
        <v>5.93</v>
      </c>
      <c r="G151" s="219">
        <f t="shared" si="65"/>
        <v>0</v>
      </c>
      <c r="H151" s="220"/>
      <c r="I151" s="209">
        <f t="shared" si="73"/>
        <v>0</v>
      </c>
      <c r="J151" s="215">
        <f t="shared" si="74"/>
        <v>0</v>
      </c>
      <c r="K151" s="219">
        <f t="shared" si="66"/>
        <v>0</v>
      </c>
      <c r="L151" s="220"/>
      <c r="M151" s="209">
        <f t="shared" si="75"/>
        <v>0</v>
      </c>
      <c r="N151" s="215">
        <f t="shared" si="76"/>
        <v>0</v>
      </c>
      <c r="O151" s="219">
        <f t="shared" si="67"/>
        <v>0</v>
      </c>
      <c r="P151" s="220"/>
      <c r="Q151" s="209">
        <f t="shared" si="77"/>
        <v>0</v>
      </c>
      <c r="R151" s="215">
        <f t="shared" si="78"/>
        <v>0</v>
      </c>
      <c r="S151" s="219">
        <f t="shared" si="68"/>
        <v>0</v>
      </c>
      <c r="T151" s="220"/>
      <c r="U151" s="209">
        <f t="shared" si="79"/>
        <v>0</v>
      </c>
      <c r="V151" s="215">
        <f t="shared" si="80"/>
        <v>0</v>
      </c>
      <c r="W151" s="219">
        <f t="shared" si="69"/>
        <v>0</v>
      </c>
      <c r="X151" s="220"/>
      <c r="Y151" s="209">
        <f t="shared" si="81"/>
        <v>0</v>
      </c>
      <c r="Z151" s="215">
        <f t="shared" si="82"/>
        <v>0</v>
      </c>
      <c r="AA151" s="219">
        <f t="shared" si="70"/>
        <v>0</v>
      </c>
      <c r="AB151" s="220"/>
      <c r="AC151" s="209">
        <f t="shared" si="83"/>
        <v>0</v>
      </c>
      <c r="AD151" s="215">
        <f t="shared" si="84"/>
        <v>0</v>
      </c>
      <c r="AE151" s="219">
        <f t="shared" si="71"/>
        <v>0</v>
      </c>
      <c r="AF151" s="220"/>
      <c r="AG151" s="209">
        <f t="shared" si="85"/>
        <v>0</v>
      </c>
      <c r="AH151" s="215">
        <f t="shared" si="86"/>
        <v>0</v>
      </c>
      <c r="AI151" s="219">
        <f t="shared" si="72"/>
        <v>0</v>
      </c>
      <c r="AJ151" s="220"/>
      <c r="AK151" s="209">
        <f t="shared" si="87"/>
        <v>0</v>
      </c>
      <c r="AL151" s="215">
        <f t="shared" si="88"/>
        <v>0</v>
      </c>
    </row>
    <row r="152" spans="1:38" x14ac:dyDescent="0.25">
      <c r="A152" s="217" t="s">
        <v>321</v>
      </c>
      <c r="B152" s="217" t="s">
        <v>159</v>
      </c>
      <c r="C152" s="217" t="s">
        <v>454</v>
      </c>
      <c r="D152" s="218">
        <v>1</v>
      </c>
      <c r="E152" s="185">
        <f>IFERROR(VLOOKUP($C152,Master_Device_DB!$G:$I,2,0),"")</f>
        <v>0.43</v>
      </c>
      <c r="F152" s="212">
        <f>IFERROR(VLOOKUP($C152,Master_Device_DB!$G:$I,3,0),"")</f>
        <v>8.6999999999999993</v>
      </c>
      <c r="G152" s="219">
        <f t="shared" si="65"/>
        <v>0</v>
      </c>
      <c r="H152" s="220"/>
      <c r="I152" s="209">
        <f t="shared" si="73"/>
        <v>0</v>
      </c>
      <c r="J152" s="215">
        <f t="shared" si="74"/>
        <v>0</v>
      </c>
      <c r="K152" s="219">
        <f t="shared" si="66"/>
        <v>0</v>
      </c>
      <c r="L152" s="220"/>
      <c r="M152" s="209">
        <f t="shared" si="75"/>
        <v>0</v>
      </c>
      <c r="N152" s="215">
        <f t="shared" si="76"/>
        <v>0</v>
      </c>
      <c r="O152" s="219">
        <f t="shared" si="67"/>
        <v>0</v>
      </c>
      <c r="P152" s="220"/>
      <c r="Q152" s="209">
        <f t="shared" si="77"/>
        <v>0</v>
      </c>
      <c r="R152" s="215">
        <f t="shared" si="78"/>
        <v>0</v>
      </c>
      <c r="S152" s="219">
        <f t="shared" si="68"/>
        <v>0</v>
      </c>
      <c r="T152" s="220"/>
      <c r="U152" s="209">
        <f t="shared" si="79"/>
        <v>0</v>
      </c>
      <c r="V152" s="215">
        <f t="shared" si="80"/>
        <v>0</v>
      </c>
      <c r="W152" s="219">
        <f t="shared" si="69"/>
        <v>0</v>
      </c>
      <c r="X152" s="220"/>
      <c r="Y152" s="209">
        <f t="shared" si="81"/>
        <v>0</v>
      </c>
      <c r="Z152" s="215">
        <f t="shared" si="82"/>
        <v>0</v>
      </c>
      <c r="AA152" s="219">
        <f t="shared" si="70"/>
        <v>0</v>
      </c>
      <c r="AB152" s="220"/>
      <c r="AC152" s="209">
        <f t="shared" si="83"/>
        <v>0</v>
      </c>
      <c r="AD152" s="215">
        <f t="shared" si="84"/>
        <v>0</v>
      </c>
      <c r="AE152" s="219">
        <f t="shared" si="71"/>
        <v>0</v>
      </c>
      <c r="AF152" s="220"/>
      <c r="AG152" s="209">
        <f t="shared" si="85"/>
        <v>0</v>
      </c>
      <c r="AH152" s="215">
        <f t="shared" si="86"/>
        <v>0</v>
      </c>
      <c r="AI152" s="219">
        <f t="shared" si="72"/>
        <v>0</v>
      </c>
      <c r="AJ152" s="220"/>
      <c r="AK152" s="209">
        <f t="shared" si="87"/>
        <v>0</v>
      </c>
      <c r="AL152" s="215">
        <f t="shared" si="88"/>
        <v>0</v>
      </c>
    </row>
    <row r="153" spans="1:38" x14ac:dyDescent="0.25">
      <c r="A153" s="217" t="s">
        <v>321</v>
      </c>
      <c r="B153" s="217" t="s">
        <v>160</v>
      </c>
      <c r="C153" s="217" t="s">
        <v>456</v>
      </c>
      <c r="D153" s="218">
        <v>1</v>
      </c>
      <c r="E153" s="185">
        <f>IFERROR(VLOOKUP($C153,Master_Device_DB!$G:$I,2,0),"")</f>
        <v>0.43</v>
      </c>
      <c r="F153" s="212">
        <f>IFERROR(VLOOKUP($C153,Master_Device_DB!$G:$I,3,0),"")</f>
        <v>4.09</v>
      </c>
      <c r="G153" s="219">
        <f t="shared" si="65"/>
        <v>0</v>
      </c>
      <c r="H153" s="220"/>
      <c r="I153" s="209">
        <f t="shared" si="73"/>
        <v>0</v>
      </c>
      <c r="J153" s="215">
        <f t="shared" si="74"/>
        <v>0</v>
      </c>
      <c r="K153" s="219">
        <f t="shared" si="66"/>
        <v>0</v>
      </c>
      <c r="L153" s="220"/>
      <c r="M153" s="209">
        <f t="shared" si="75"/>
        <v>0</v>
      </c>
      <c r="N153" s="215">
        <f t="shared" si="76"/>
        <v>0</v>
      </c>
      <c r="O153" s="219">
        <f t="shared" si="67"/>
        <v>0</v>
      </c>
      <c r="P153" s="220"/>
      <c r="Q153" s="209">
        <f t="shared" si="77"/>
        <v>0</v>
      </c>
      <c r="R153" s="215">
        <f t="shared" si="78"/>
        <v>0</v>
      </c>
      <c r="S153" s="219">
        <f t="shared" si="68"/>
        <v>0</v>
      </c>
      <c r="T153" s="220"/>
      <c r="U153" s="209">
        <f t="shared" si="79"/>
        <v>0</v>
      </c>
      <c r="V153" s="215">
        <f t="shared" si="80"/>
        <v>0</v>
      </c>
      <c r="W153" s="219">
        <f t="shared" si="69"/>
        <v>0</v>
      </c>
      <c r="X153" s="220"/>
      <c r="Y153" s="209">
        <f t="shared" si="81"/>
        <v>0</v>
      </c>
      <c r="Z153" s="215">
        <f t="shared" si="82"/>
        <v>0</v>
      </c>
      <c r="AA153" s="219">
        <f t="shared" si="70"/>
        <v>0</v>
      </c>
      <c r="AB153" s="220"/>
      <c r="AC153" s="209">
        <f t="shared" si="83"/>
        <v>0</v>
      </c>
      <c r="AD153" s="215">
        <f t="shared" si="84"/>
        <v>0</v>
      </c>
      <c r="AE153" s="219">
        <f t="shared" si="71"/>
        <v>0</v>
      </c>
      <c r="AF153" s="220"/>
      <c r="AG153" s="209">
        <f t="shared" si="85"/>
        <v>0</v>
      </c>
      <c r="AH153" s="215">
        <f t="shared" si="86"/>
        <v>0</v>
      </c>
      <c r="AI153" s="219">
        <f t="shared" si="72"/>
        <v>0</v>
      </c>
      <c r="AJ153" s="220"/>
      <c r="AK153" s="209">
        <f t="shared" si="87"/>
        <v>0</v>
      </c>
      <c r="AL153" s="215">
        <f t="shared" si="88"/>
        <v>0</v>
      </c>
    </row>
    <row r="154" spans="1:38" x14ac:dyDescent="0.25">
      <c r="A154" s="217" t="s">
        <v>321</v>
      </c>
      <c r="B154" s="217" t="s">
        <v>161</v>
      </c>
      <c r="C154" s="217" t="s">
        <v>457</v>
      </c>
      <c r="D154" s="218">
        <v>1</v>
      </c>
      <c r="E154" s="185">
        <f>IFERROR(VLOOKUP($C154,Master_Device_DB!$G:$I,2,0),"")</f>
        <v>0.43</v>
      </c>
      <c r="F154" s="212">
        <f>IFERROR(VLOOKUP($C154,Master_Device_DB!$G:$I,3,0),"")</f>
        <v>5.93</v>
      </c>
      <c r="G154" s="219">
        <f t="shared" si="65"/>
        <v>0</v>
      </c>
      <c r="H154" s="220"/>
      <c r="I154" s="209">
        <f t="shared" si="73"/>
        <v>0</v>
      </c>
      <c r="J154" s="215">
        <f t="shared" si="74"/>
        <v>0</v>
      </c>
      <c r="K154" s="219">
        <f t="shared" si="66"/>
        <v>0</v>
      </c>
      <c r="L154" s="220"/>
      <c r="M154" s="209">
        <f t="shared" si="75"/>
        <v>0</v>
      </c>
      <c r="N154" s="215">
        <f t="shared" si="76"/>
        <v>0</v>
      </c>
      <c r="O154" s="219">
        <f t="shared" si="67"/>
        <v>0</v>
      </c>
      <c r="P154" s="220"/>
      <c r="Q154" s="209">
        <f t="shared" si="77"/>
        <v>0</v>
      </c>
      <c r="R154" s="215">
        <f t="shared" si="78"/>
        <v>0</v>
      </c>
      <c r="S154" s="219">
        <f t="shared" si="68"/>
        <v>0</v>
      </c>
      <c r="T154" s="220"/>
      <c r="U154" s="209">
        <f t="shared" si="79"/>
        <v>0</v>
      </c>
      <c r="V154" s="215">
        <f t="shared" si="80"/>
        <v>0</v>
      </c>
      <c r="W154" s="219">
        <f t="shared" si="69"/>
        <v>0</v>
      </c>
      <c r="X154" s="220"/>
      <c r="Y154" s="209">
        <f t="shared" si="81"/>
        <v>0</v>
      </c>
      <c r="Z154" s="215">
        <f t="shared" si="82"/>
        <v>0</v>
      </c>
      <c r="AA154" s="219">
        <f t="shared" si="70"/>
        <v>0</v>
      </c>
      <c r="AB154" s="220"/>
      <c r="AC154" s="209">
        <f t="shared" si="83"/>
        <v>0</v>
      </c>
      <c r="AD154" s="215">
        <f t="shared" si="84"/>
        <v>0</v>
      </c>
      <c r="AE154" s="219">
        <f t="shared" si="71"/>
        <v>0</v>
      </c>
      <c r="AF154" s="220"/>
      <c r="AG154" s="209">
        <f t="shared" si="85"/>
        <v>0</v>
      </c>
      <c r="AH154" s="215">
        <f t="shared" si="86"/>
        <v>0</v>
      </c>
      <c r="AI154" s="219">
        <f t="shared" si="72"/>
        <v>0</v>
      </c>
      <c r="AJ154" s="220"/>
      <c r="AK154" s="209">
        <f t="shared" si="87"/>
        <v>0</v>
      </c>
      <c r="AL154" s="215">
        <f t="shared" si="88"/>
        <v>0</v>
      </c>
    </row>
    <row r="155" spans="1:38" x14ac:dyDescent="0.25">
      <c r="A155" s="217" t="s">
        <v>321</v>
      </c>
      <c r="B155" s="217" t="s">
        <v>162</v>
      </c>
      <c r="C155" s="217" t="s">
        <v>458</v>
      </c>
      <c r="D155" s="218">
        <v>1</v>
      </c>
      <c r="E155" s="185">
        <f>IFERROR(VLOOKUP($C155,Master_Device_DB!$G:$I,2,0),"")</f>
        <v>0.45</v>
      </c>
      <c r="F155" s="212">
        <f>IFERROR(VLOOKUP($C155,Master_Device_DB!$G:$I,3,0),"")</f>
        <v>6.3</v>
      </c>
      <c r="G155" s="219">
        <f t="shared" si="65"/>
        <v>0</v>
      </c>
      <c r="H155" s="220"/>
      <c r="I155" s="209">
        <f t="shared" si="73"/>
        <v>0</v>
      </c>
      <c r="J155" s="215">
        <f t="shared" si="74"/>
        <v>0</v>
      </c>
      <c r="K155" s="219">
        <f t="shared" si="66"/>
        <v>0</v>
      </c>
      <c r="L155" s="220"/>
      <c r="M155" s="209">
        <f t="shared" si="75"/>
        <v>0</v>
      </c>
      <c r="N155" s="215">
        <f t="shared" si="76"/>
        <v>0</v>
      </c>
      <c r="O155" s="219">
        <f t="shared" si="67"/>
        <v>0</v>
      </c>
      <c r="P155" s="220"/>
      <c r="Q155" s="209">
        <f t="shared" si="77"/>
        <v>0</v>
      </c>
      <c r="R155" s="215">
        <f t="shared" si="78"/>
        <v>0</v>
      </c>
      <c r="S155" s="219">
        <f t="shared" si="68"/>
        <v>0</v>
      </c>
      <c r="T155" s="220"/>
      <c r="U155" s="209">
        <f t="shared" si="79"/>
        <v>0</v>
      </c>
      <c r="V155" s="215">
        <f t="shared" si="80"/>
        <v>0</v>
      </c>
      <c r="W155" s="219">
        <f t="shared" si="69"/>
        <v>0</v>
      </c>
      <c r="X155" s="220"/>
      <c r="Y155" s="209">
        <f t="shared" si="81"/>
        <v>0</v>
      </c>
      <c r="Z155" s="215">
        <f t="shared" si="82"/>
        <v>0</v>
      </c>
      <c r="AA155" s="219">
        <f t="shared" si="70"/>
        <v>0</v>
      </c>
      <c r="AB155" s="220"/>
      <c r="AC155" s="209">
        <f t="shared" si="83"/>
        <v>0</v>
      </c>
      <c r="AD155" s="215">
        <f t="shared" si="84"/>
        <v>0</v>
      </c>
      <c r="AE155" s="219">
        <f t="shared" si="71"/>
        <v>0</v>
      </c>
      <c r="AF155" s="220"/>
      <c r="AG155" s="209">
        <f t="shared" si="85"/>
        <v>0</v>
      </c>
      <c r="AH155" s="215">
        <f t="shared" si="86"/>
        <v>0</v>
      </c>
      <c r="AI155" s="219">
        <f t="shared" si="72"/>
        <v>0</v>
      </c>
      <c r="AJ155" s="220"/>
      <c r="AK155" s="209">
        <f t="shared" si="87"/>
        <v>0</v>
      </c>
      <c r="AL155" s="215">
        <f t="shared" si="88"/>
        <v>0</v>
      </c>
    </row>
    <row r="156" spans="1:38" x14ac:dyDescent="0.25">
      <c r="A156" s="217" t="s">
        <v>321</v>
      </c>
      <c r="B156" s="217" t="s">
        <v>163</v>
      </c>
      <c r="C156" s="217" t="s">
        <v>460</v>
      </c>
      <c r="D156" s="218">
        <v>1</v>
      </c>
      <c r="E156" s="185">
        <f>IFERROR(VLOOKUP($C156,Master_Device_DB!$G:$I,2,0),"")</f>
        <v>0.45</v>
      </c>
      <c r="F156" s="212">
        <f>IFERROR(VLOOKUP($C156,Master_Device_DB!$G:$I,3,0),"")</f>
        <v>2.1</v>
      </c>
      <c r="G156" s="219">
        <f t="shared" si="65"/>
        <v>0</v>
      </c>
      <c r="H156" s="220"/>
      <c r="I156" s="209">
        <f t="shared" si="73"/>
        <v>0</v>
      </c>
      <c r="J156" s="215">
        <f t="shared" si="74"/>
        <v>0</v>
      </c>
      <c r="K156" s="219">
        <f t="shared" si="66"/>
        <v>0</v>
      </c>
      <c r="L156" s="220"/>
      <c r="M156" s="209">
        <f t="shared" si="75"/>
        <v>0</v>
      </c>
      <c r="N156" s="215">
        <f t="shared" si="76"/>
        <v>0</v>
      </c>
      <c r="O156" s="219">
        <f t="shared" si="67"/>
        <v>0</v>
      </c>
      <c r="P156" s="220"/>
      <c r="Q156" s="209">
        <f t="shared" si="77"/>
        <v>0</v>
      </c>
      <c r="R156" s="215">
        <f t="shared" si="78"/>
        <v>0</v>
      </c>
      <c r="S156" s="219">
        <f t="shared" si="68"/>
        <v>0</v>
      </c>
      <c r="T156" s="220"/>
      <c r="U156" s="209">
        <f t="shared" si="79"/>
        <v>0</v>
      </c>
      <c r="V156" s="215">
        <f t="shared" si="80"/>
        <v>0</v>
      </c>
      <c r="W156" s="219">
        <f t="shared" si="69"/>
        <v>0</v>
      </c>
      <c r="X156" s="220"/>
      <c r="Y156" s="209">
        <f t="shared" si="81"/>
        <v>0</v>
      </c>
      <c r="Z156" s="215">
        <f t="shared" si="82"/>
        <v>0</v>
      </c>
      <c r="AA156" s="219">
        <f t="shared" si="70"/>
        <v>0</v>
      </c>
      <c r="AB156" s="220"/>
      <c r="AC156" s="209">
        <f t="shared" si="83"/>
        <v>0</v>
      </c>
      <c r="AD156" s="215">
        <f t="shared" si="84"/>
        <v>0</v>
      </c>
      <c r="AE156" s="219">
        <f t="shared" si="71"/>
        <v>0</v>
      </c>
      <c r="AF156" s="220"/>
      <c r="AG156" s="209">
        <f t="shared" si="85"/>
        <v>0</v>
      </c>
      <c r="AH156" s="215">
        <f t="shared" si="86"/>
        <v>0</v>
      </c>
      <c r="AI156" s="219">
        <f t="shared" si="72"/>
        <v>0</v>
      </c>
      <c r="AJ156" s="220"/>
      <c r="AK156" s="209">
        <f t="shared" si="87"/>
        <v>0</v>
      </c>
      <c r="AL156" s="215">
        <f t="shared" si="88"/>
        <v>0</v>
      </c>
    </row>
    <row r="157" spans="1:38" x14ac:dyDescent="0.25">
      <c r="A157" s="217" t="s">
        <v>321</v>
      </c>
      <c r="B157" s="217" t="s">
        <v>164</v>
      </c>
      <c r="C157" s="217" t="s">
        <v>461</v>
      </c>
      <c r="D157" s="218">
        <v>1</v>
      </c>
      <c r="E157" s="185">
        <f>IFERROR(VLOOKUP($C157,Master_Device_DB!$G:$I,2,0),"")</f>
        <v>0.45</v>
      </c>
      <c r="F157" s="212">
        <f>IFERROR(VLOOKUP($C157,Master_Device_DB!$G:$I,3,0),"")</f>
        <v>3.1</v>
      </c>
      <c r="G157" s="219">
        <f t="shared" si="65"/>
        <v>0</v>
      </c>
      <c r="H157" s="220"/>
      <c r="I157" s="209">
        <f t="shared" si="73"/>
        <v>0</v>
      </c>
      <c r="J157" s="215">
        <f t="shared" si="74"/>
        <v>0</v>
      </c>
      <c r="K157" s="219">
        <f t="shared" si="66"/>
        <v>0</v>
      </c>
      <c r="L157" s="220"/>
      <c r="M157" s="209">
        <f t="shared" si="75"/>
        <v>0</v>
      </c>
      <c r="N157" s="215">
        <f t="shared" si="76"/>
        <v>0</v>
      </c>
      <c r="O157" s="219">
        <f t="shared" si="67"/>
        <v>0</v>
      </c>
      <c r="P157" s="220"/>
      <c r="Q157" s="209">
        <f t="shared" si="77"/>
        <v>0</v>
      </c>
      <c r="R157" s="215">
        <f t="shared" si="78"/>
        <v>0</v>
      </c>
      <c r="S157" s="219">
        <f t="shared" si="68"/>
        <v>0</v>
      </c>
      <c r="T157" s="220"/>
      <c r="U157" s="209">
        <f t="shared" si="79"/>
        <v>0</v>
      </c>
      <c r="V157" s="215">
        <f t="shared" si="80"/>
        <v>0</v>
      </c>
      <c r="W157" s="219">
        <f t="shared" si="69"/>
        <v>0</v>
      </c>
      <c r="X157" s="220"/>
      <c r="Y157" s="209">
        <f t="shared" si="81"/>
        <v>0</v>
      </c>
      <c r="Z157" s="215">
        <f t="shared" si="82"/>
        <v>0</v>
      </c>
      <c r="AA157" s="219">
        <f t="shared" si="70"/>
        <v>0</v>
      </c>
      <c r="AB157" s="220"/>
      <c r="AC157" s="209">
        <f t="shared" si="83"/>
        <v>0</v>
      </c>
      <c r="AD157" s="215">
        <f t="shared" si="84"/>
        <v>0</v>
      </c>
      <c r="AE157" s="219">
        <f t="shared" si="71"/>
        <v>0</v>
      </c>
      <c r="AF157" s="220"/>
      <c r="AG157" s="209">
        <f t="shared" si="85"/>
        <v>0</v>
      </c>
      <c r="AH157" s="215">
        <f t="shared" si="86"/>
        <v>0</v>
      </c>
      <c r="AI157" s="219">
        <f t="shared" si="72"/>
        <v>0</v>
      </c>
      <c r="AJ157" s="220"/>
      <c r="AK157" s="209">
        <f t="shared" si="87"/>
        <v>0</v>
      </c>
      <c r="AL157" s="215">
        <f t="shared" si="88"/>
        <v>0</v>
      </c>
    </row>
    <row r="158" spans="1:38" x14ac:dyDescent="0.25">
      <c r="A158" s="217" t="s">
        <v>321</v>
      </c>
      <c r="B158" s="217" t="s">
        <v>165</v>
      </c>
      <c r="C158" s="217" t="s">
        <v>462</v>
      </c>
      <c r="D158" s="218">
        <v>1</v>
      </c>
      <c r="E158" s="185">
        <f>IFERROR(VLOOKUP($C158,Master_Device_DB!$G:$I,2,0),"")</f>
        <v>0.45</v>
      </c>
      <c r="F158" s="212">
        <f>IFERROR(VLOOKUP($C158,Master_Device_DB!$G:$I,3,0),"")</f>
        <v>6.3</v>
      </c>
      <c r="G158" s="219">
        <f t="shared" si="65"/>
        <v>0</v>
      </c>
      <c r="H158" s="220"/>
      <c r="I158" s="209">
        <f t="shared" si="73"/>
        <v>0</v>
      </c>
      <c r="J158" s="215">
        <f t="shared" si="74"/>
        <v>0</v>
      </c>
      <c r="K158" s="219">
        <f t="shared" si="66"/>
        <v>0</v>
      </c>
      <c r="L158" s="220"/>
      <c r="M158" s="209">
        <f t="shared" si="75"/>
        <v>0</v>
      </c>
      <c r="N158" s="215">
        <f t="shared" si="76"/>
        <v>0</v>
      </c>
      <c r="O158" s="219">
        <f t="shared" si="67"/>
        <v>0</v>
      </c>
      <c r="P158" s="220"/>
      <c r="Q158" s="209">
        <f t="shared" si="77"/>
        <v>0</v>
      </c>
      <c r="R158" s="215">
        <f t="shared" si="78"/>
        <v>0</v>
      </c>
      <c r="S158" s="219">
        <f t="shared" si="68"/>
        <v>0</v>
      </c>
      <c r="T158" s="220"/>
      <c r="U158" s="209">
        <f t="shared" si="79"/>
        <v>0</v>
      </c>
      <c r="V158" s="215">
        <f t="shared" si="80"/>
        <v>0</v>
      </c>
      <c r="W158" s="219">
        <f t="shared" si="69"/>
        <v>0</v>
      </c>
      <c r="X158" s="220"/>
      <c r="Y158" s="209">
        <f t="shared" si="81"/>
        <v>0</v>
      </c>
      <c r="Z158" s="215">
        <f t="shared" si="82"/>
        <v>0</v>
      </c>
      <c r="AA158" s="219">
        <f t="shared" si="70"/>
        <v>0</v>
      </c>
      <c r="AB158" s="220"/>
      <c r="AC158" s="209">
        <f t="shared" si="83"/>
        <v>0</v>
      </c>
      <c r="AD158" s="215">
        <f t="shared" si="84"/>
        <v>0</v>
      </c>
      <c r="AE158" s="219">
        <f t="shared" si="71"/>
        <v>0</v>
      </c>
      <c r="AF158" s="220"/>
      <c r="AG158" s="209">
        <f t="shared" si="85"/>
        <v>0</v>
      </c>
      <c r="AH158" s="215">
        <f t="shared" si="86"/>
        <v>0</v>
      </c>
      <c r="AI158" s="219">
        <f t="shared" si="72"/>
        <v>0</v>
      </c>
      <c r="AJ158" s="220"/>
      <c r="AK158" s="209">
        <f t="shared" si="87"/>
        <v>0</v>
      </c>
      <c r="AL158" s="215">
        <f t="shared" si="88"/>
        <v>0</v>
      </c>
    </row>
    <row r="159" spans="1:38" x14ac:dyDescent="0.25">
      <c r="A159" s="217" t="s">
        <v>321</v>
      </c>
      <c r="B159" s="217" t="s">
        <v>166</v>
      </c>
      <c r="C159" s="217" t="s">
        <v>464</v>
      </c>
      <c r="D159" s="218">
        <v>1</v>
      </c>
      <c r="E159" s="185">
        <f>IFERROR(VLOOKUP($C159,Master_Device_DB!$G:$I,2,0),"")</f>
        <v>0.45</v>
      </c>
      <c r="F159" s="212">
        <f>IFERROR(VLOOKUP($C159,Master_Device_DB!$G:$I,3,0),"")</f>
        <v>2.1</v>
      </c>
      <c r="G159" s="219">
        <f t="shared" si="65"/>
        <v>0</v>
      </c>
      <c r="H159" s="220"/>
      <c r="I159" s="209">
        <f t="shared" si="73"/>
        <v>0</v>
      </c>
      <c r="J159" s="215">
        <f t="shared" si="74"/>
        <v>0</v>
      </c>
      <c r="K159" s="219">
        <f t="shared" si="66"/>
        <v>0</v>
      </c>
      <c r="L159" s="220"/>
      <c r="M159" s="209">
        <f t="shared" si="75"/>
        <v>0</v>
      </c>
      <c r="N159" s="215">
        <f t="shared" si="76"/>
        <v>0</v>
      </c>
      <c r="O159" s="219">
        <f t="shared" si="67"/>
        <v>0</v>
      </c>
      <c r="P159" s="220"/>
      <c r="Q159" s="209">
        <f t="shared" si="77"/>
        <v>0</v>
      </c>
      <c r="R159" s="215">
        <f t="shared" si="78"/>
        <v>0</v>
      </c>
      <c r="S159" s="219">
        <f t="shared" si="68"/>
        <v>0</v>
      </c>
      <c r="T159" s="220"/>
      <c r="U159" s="209">
        <f t="shared" si="79"/>
        <v>0</v>
      </c>
      <c r="V159" s="215">
        <f t="shared" si="80"/>
        <v>0</v>
      </c>
      <c r="W159" s="219">
        <f t="shared" si="69"/>
        <v>0</v>
      </c>
      <c r="X159" s="220"/>
      <c r="Y159" s="209">
        <f t="shared" si="81"/>
        <v>0</v>
      </c>
      <c r="Z159" s="215">
        <f t="shared" si="82"/>
        <v>0</v>
      </c>
      <c r="AA159" s="219">
        <f t="shared" si="70"/>
        <v>0</v>
      </c>
      <c r="AB159" s="220"/>
      <c r="AC159" s="209">
        <f t="shared" si="83"/>
        <v>0</v>
      </c>
      <c r="AD159" s="215">
        <f t="shared" si="84"/>
        <v>0</v>
      </c>
      <c r="AE159" s="219">
        <f t="shared" si="71"/>
        <v>0</v>
      </c>
      <c r="AF159" s="220"/>
      <c r="AG159" s="209">
        <f t="shared" si="85"/>
        <v>0</v>
      </c>
      <c r="AH159" s="215">
        <f t="shared" si="86"/>
        <v>0</v>
      </c>
      <c r="AI159" s="219">
        <f t="shared" si="72"/>
        <v>0</v>
      </c>
      <c r="AJ159" s="220"/>
      <c r="AK159" s="209">
        <f t="shared" si="87"/>
        <v>0</v>
      </c>
      <c r="AL159" s="215">
        <f t="shared" si="88"/>
        <v>0</v>
      </c>
    </row>
    <row r="160" spans="1:38" x14ac:dyDescent="0.25">
      <c r="A160" s="217" t="s">
        <v>321</v>
      </c>
      <c r="B160" s="217" t="s">
        <v>167</v>
      </c>
      <c r="C160" s="217" t="s">
        <v>465</v>
      </c>
      <c r="D160" s="218">
        <v>1</v>
      </c>
      <c r="E160" s="185">
        <f>IFERROR(VLOOKUP($C160,Master_Device_DB!$G:$I,2,0),"")</f>
        <v>0.45</v>
      </c>
      <c r="F160" s="212">
        <f>IFERROR(VLOOKUP($C160,Master_Device_DB!$G:$I,3,0),"")</f>
        <v>3.1</v>
      </c>
      <c r="G160" s="219">
        <f t="shared" si="65"/>
        <v>0</v>
      </c>
      <c r="H160" s="220"/>
      <c r="I160" s="209">
        <f t="shared" si="73"/>
        <v>0</v>
      </c>
      <c r="J160" s="215">
        <f t="shared" si="74"/>
        <v>0</v>
      </c>
      <c r="K160" s="219">
        <f t="shared" si="66"/>
        <v>0</v>
      </c>
      <c r="L160" s="220"/>
      <c r="M160" s="209">
        <f t="shared" si="75"/>
        <v>0</v>
      </c>
      <c r="N160" s="215">
        <f t="shared" si="76"/>
        <v>0</v>
      </c>
      <c r="O160" s="219">
        <f t="shared" si="67"/>
        <v>0</v>
      </c>
      <c r="P160" s="220"/>
      <c r="Q160" s="209">
        <f t="shared" si="77"/>
        <v>0</v>
      </c>
      <c r="R160" s="215">
        <f t="shared" si="78"/>
        <v>0</v>
      </c>
      <c r="S160" s="219">
        <f t="shared" si="68"/>
        <v>0</v>
      </c>
      <c r="T160" s="220"/>
      <c r="U160" s="209">
        <f t="shared" si="79"/>
        <v>0</v>
      </c>
      <c r="V160" s="215">
        <f t="shared" si="80"/>
        <v>0</v>
      </c>
      <c r="W160" s="219">
        <f t="shared" si="69"/>
        <v>0</v>
      </c>
      <c r="X160" s="220"/>
      <c r="Y160" s="209">
        <f t="shared" si="81"/>
        <v>0</v>
      </c>
      <c r="Z160" s="215">
        <f t="shared" si="82"/>
        <v>0</v>
      </c>
      <c r="AA160" s="219">
        <f t="shared" si="70"/>
        <v>0</v>
      </c>
      <c r="AB160" s="220"/>
      <c r="AC160" s="209">
        <f t="shared" si="83"/>
        <v>0</v>
      </c>
      <c r="AD160" s="215">
        <f t="shared" si="84"/>
        <v>0</v>
      </c>
      <c r="AE160" s="219">
        <f t="shared" si="71"/>
        <v>0</v>
      </c>
      <c r="AF160" s="220"/>
      <c r="AG160" s="209">
        <f t="shared" si="85"/>
        <v>0</v>
      </c>
      <c r="AH160" s="215">
        <f t="shared" si="86"/>
        <v>0</v>
      </c>
      <c r="AI160" s="219">
        <f t="shared" si="72"/>
        <v>0</v>
      </c>
      <c r="AJ160" s="220"/>
      <c r="AK160" s="209">
        <f t="shared" si="87"/>
        <v>0</v>
      </c>
      <c r="AL160" s="215">
        <f t="shared" si="88"/>
        <v>0</v>
      </c>
    </row>
    <row r="161" spans="1:38" x14ac:dyDescent="0.25">
      <c r="A161" s="217" t="s">
        <v>321</v>
      </c>
      <c r="B161" s="217" t="s">
        <v>168</v>
      </c>
      <c r="C161" s="217" t="s">
        <v>466</v>
      </c>
      <c r="D161" s="218">
        <v>1</v>
      </c>
      <c r="E161" s="185">
        <f>IFERROR(VLOOKUP($C161,Master_Device_DB!$G:$I,2,0),"")</f>
        <v>0.45</v>
      </c>
      <c r="F161" s="212">
        <f>IFERROR(VLOOKUP($C161,Master_Device_DB!$G:$I,3,0),"")</f>
        <v>11.8</v>
      </c>
      <c r="G161" s="219">
        <f t="shared" si="65"/>
        <v>0</v>
      </c>
      <c r="H161" s="220"/>
      <c r="I161" s="209">
        <f t="shared" si="73"/>
        <v>0</v>
      </c>
      <c r="J161" s="215">
        <f t="shared" si="74"/>
        <v>0</v>
      </c>
      <c r="K161" s="219">
        <f t="shared" si="66"/>
        <v>0</v>
      </c>
      <c r="L161" s="220"/>
      <c r="M161" s="209">
        <f t="shared" si="75"/>
        <v>0</v>
      </c>
      <c r="N161" s="215">
        <f t="shared" si="76"/>
        <v>0</v>
      </c>
      <c r="O161" s="219">
        <f t="shared" si="67"/>
        <v>0</v>
      </c>
      <c r="P161" s="220"/>
      <c r="Q161" s="209">
        <f t="shared" si="77"/>
        <v>0</v>
      </c>
      <c r="R161" s="215">
        <f t="shared" si="78"/>
        <v>0</v>
      </c>
      <c r="S161" s="219">
        <f t="shared" si="68"/>
        <v>0</v>
      </c>
      <c r="T161" s="220"/>
      <c r="U161" s="209">
        <f t="shared" si="79"/>
        <v>0</v>
      </c>
      <c r="V161" s="215">
        <f t="shared" si="80"/>
        <v>0</v>
      </c>
      <c r="W161" s="219">
        <f t="shared" si="69"/>
        <v>0</v>
      </c>
      <c r="X161" s="220"/>
      <c r="Y161" s="209">
        <f t="shared" si="81"/>
        <v>0</v>
      </c>
      <c r="Z161" s="215">
        <f t="shared" si="82"/>
        <v>0</v>
      </c>
      <c r="AA161" s="219">
        <f t="shared" si="70"/>
        <v>0</v>
      </c>
      <c r="AB161" s="220"/>
      <c r="AC161" s="209">
        <f t="shared" si="83"/>
        <v>0</v>
      </c>
      <c r="AD161" s="215">
        <f t="shared" si="84"/>
        <v>0</v>
      </c>
      <c r="AE161" s="219">
        <f t="shared" si="71"/>
        <v>0</v>
      </c>
      <c r="AF161" s="220"/>
      <c r="AG161" s="209">
        <f t="shared" si="85"/>
        <v>0</v>
      </c>
      <c r="AH161" s="215">
        <f t="shared" si="86"/>
        <v>0</v>
      </c>
      <c r="AI161" s="219">
        <f t="shared" si="72"/>
        <v>0</v>
      </c>
      <c r="AJ161" s="220"/>
      <c r="AK161" s="209">
        <f t="shared" si="87"/>
        <v>0</v>
      </c>
      <c r="AL161" s="215">
        <f t="shared" si="88"/>
        <v>0</v>
      </c>
    </row>
    <row r="162" spans="1:38" x14ac:dyDescent="0.25">
      <c r="A162" s="217" t="s">
        <v>321</v>
      </c>
      <c r="B162" s="217" t="s">
        <v>169</v>
      </c>
      <c r="C162" s="217" t="s">
        <v>468</v>
      </c>
      <c r="D162" s="218">
        <v>1</v>
      </c>
      <c r="E162" s="185">
        <f>IFERROR(VLOOKUP($C162,Master_Device_DB!$G:$I,2,0),"")</f>
        <v>0.45</v>
      </c>
      <c r="F162" s="212">
        <f>IFERROR(VLOOKUP($C162,Master_Device_DB!$G:$I,3,0),"")</f>
        <v>7.6</v>
      </c>
      <c r="G162" s="219">
        <f t="shared" si="65"/>
        <v>0</v>
      </c>
      <c r="H162" s="220"/>
      <c r="I162" s="209">
        <f t="shared" si="73"/>
        <v>0</v>
      </c>
      <c r="J162" s="215">
        <f t="shared" si="74"/>
        <v>0</v>
      </c>
      <c r="K162" s="219">
        <f t="shared" si="66"/>
        <v>0</v>
      </c>
      <c r="L162" s="220"/>
      <c r="M162" s="209">
        <f t="shared" si="75"/>
        <v>0</v>
      </c>
      <c r="N162" s="215">
        <f t="shared" si="76"/>
        <v>0</v>
      </c>
      <c r="O162" s="219">
        <f t="shared" si="67"/>
        <v>0</v>
      </c>
      <c r="P162" s="220"/>
      <c r="Q162" s="209">
        <f t="shared" si="77"/>
        <v>0</v>
      </c>
      <c r="R162" s="215">
        <f t="shared" si="78"/>
        <v>0</v>
      </c>
      <c r="S162" s="219">
        <f t="shared" si="68"/>
        <v>0</v>
      </c>
      <c r="T162" s="220"/>
      <c r="U162" s="209">
        <f t="shared" si="79"/>
        <v>0</v>
      </c>
      <c r="V162" s="215">
        <f t="shared" si="80"/>
        <v>0</v>
      </c>
      <c r="W162" s="219">
        <f t="shared" si="69"/>
        <v>0</v>
      </c>
      <c r="X162" s="220"/>
      <c r="Y162" s="209">
        <f t="shared" si="81"/>
        <v>0</v>
      </c>
      <c r="Z162" s="215">
        <f t="shared" si="82"/>
        <v>0</v>
      </c>
      <c r="AA162" s="219">
        <f t="shared" si="70"/>
        <v>0</v>
      </c>
      <c r="AB162" s="220"/>
      <c r="AC162" s="209">
        <f t="shared" si="83"/>
        <v>0</v>
      </c>
      <c r="AD162" s="215">
        <f t="shared" si="84"/>
        <v>0</v>
      </c>
      <c r="AE162" s="219">
        <f t="shared" si="71"/>
        <v>0</v>
      </c>
      <c r="AF162" s="220"/>
      <c r="AG162" s="209">
        <f t="shared" si="85"/>
        <v>0</v>
      </c>
      <c r="AH162" s="215">
        <f t="shared" si="86"/>
        <v>0</v>
      </c>
      <c r="AI162" s="219">
        <f t="shared" si="72"/>
        <v>0</v>
      </c>
      <c r="AJ162" s="220"/>
      <c r="AK162" s="209">
        <f t="shared" si="87"/>
        <v>0</v>
      </c>
      <c r="AL162" s="215">
        <f t="shared" si="88"/>
        <v>0</v>
      </c>
    </row>
    <row r="163" spans="1:38" x14ac:dyDescent="0.25">
      <c r="A163" s="217" t="s">
        <v>321</v>
      </c>
      <c r="B163" s="217" t="s">
        <v>170</v>
      </c>
      <c r="C163" s="217" t="s">
        <v>469</v>
      </c>
      <c r="D163" s="218">
        <v>1</v>
      </c>
      <c r="E163" s="185">
        <f>IFERROR(VLOOKUP($C163,Master_Device_DB!$G:$I,2,0),"")</f>
        <v>0.45</v>
      </c>
      <c r="F163" s="212">
        <f>IFERROR(VLOOKUP($C163,Master_Device_DB!$G:$I,3,0),"")</f>
        <v>8.6</v>
      </c>
      <c r="G163" s="219">
        <f t="shared" si="65"/>
        <v>0</v>
      </c>
      <c r="H163" s="220"/>
      <c r="I163" s="209">
        <f t="shared" si="73"/>
        <v>0</v>
      </c>
      <c r="J163" s="215">
        <f t="shared" si="74"/>
        <v>0</v>
      </c>
      <c r="K163" s="219">
        <f t="shared" si="66"/>
        <v>0</v>
      </c>
      <c r="L163" s="220"/>
      <c r="M163" s="209">
        <f t="shared" si="75"/>
        <v>0</v>
      </c>
      <c r="N163" s="215">
        <f t="shared" si="76"/>
        <v>0</v>
      </c>
      <c r="O163" s="219">
        <f t="shared" si="67"/>
        <v>0</v>
      </c>
      <c r="P163" s="220"/>
      <c r="Q163" s="209">
        <f t="shared" si="77"/>
        <v>0</v>
      </c>
      <c r="R163" s="215">
        <f t="shared" si="78"/>
        <v>0</v>
      </c>
      <c r="S163" s="219">
        <f t="shared" si="68"/>
        <v>0</v>
      </c>
      <c r="T163" s="220"/>
      <c r="U163" s="209">
        <f t="shared" si="79"/>
        <v>0</v>
      </c>
      <c r="V163" s="215">
        <f t="shared" si="80"/>
        <v>0</v>
      </c>
      <c r="W163" s="219">
        <f t="shared" si="69"/>
        <v>0</v>
      </c>
      <c r="X163" s="220"/>
      <c r="Y163" s="209">
        <f t="shared" si="81"/>
        <v>0</v>
      </c>
      <c r="Z163" s="215">
        <f t="shared" si="82"/>
        <v>0</v>
      </c>
      <c r="AA163" s="219">
        <f t="shared" si="70"/>
        <v>0</v>
      </c>
      <c r="AB163" s="220"/>
      <c r="AC163" s="209">
        <f t="shared" si="83"/>
        <v>0</v>
      </c>
      <c r="AD163" s="215">
        <f t="shared" si="84"/>
        <v>0</v>
      </c>
      <c r="AE163" s="219">
        <f t="shared" si="71"/>
        <v>0</v>
      </c>
      <c r="AF163" s="220"/>
      <c r="AG163" s="209">
        <f t="shared" si="85"/>
        <v>0</v>
      </c>
      <c r="AH163" s="215">
        <f t="shared" si="86"/>
        <v>0</v>
      </c>
      <c r="AI163" s="219">
        <f t="shared" si="72"/>
        <v>0</v>
      </c>
      <c r="AJ163" s="220"/>
      <c r="AK163" s="209">
        <f t="shared" si="87"/>
        <v>0</v>
      </c>
      <c r="AL163" s="215">
        <f t="shared" si="88"/>
        <v>0</v>
      </c>
    </row>
    <row r="164" spans="1:38" x14ac:dyDescent="0.25">
      <c r="A164" s="217" t="s">
        <v>321</v>
      </c>
      <c r="B164" s="217" t="s">
        <v>171</v>
      </c>
      <c r="C164" s="217" t="s">
        <v>470</v>
      </c>
      <c r="D164" s="218">
        <v>1</v>
      </c>
      <c r="E164" s="185">
        <f>IFERROR(VLOOKUP($C164,Master_Device_DB!$G:$I,2,0),"")</f>
        <v>0.45</v>
      </c>
      <c r="F164" s="212">
        <f>IFERROR(VLOOKUP($C164,Master_Device_DB!$G:$I,3,0),"")</f>
        <v>11.8</v>
      </c>
      <c r="G164" s="219">
        <f t="shared" si="65"/>
        <v>0</v>
      </c>
      <c r="H164" s="220"/>
      <c r="I164" s="209">
        <f t="shared" si="73"/>
        <v>0</v>
      </c>
      <c r="J164" s="215">
        <f t="shared" si="74"/>
        <v>0</v>
      </c>
      <c r="K164" s="219">
        <f t="shared" si="66"/>
        <v>0</v>
      </c>
      <c r="L164" s="220"/>
      <c r="M164" s="209">
        <f t="shared" si="75"/>
        <v>0</v>
      </c>
      <c r="N164" s="215">
        <f t="shared" si="76"/>
        <v>0</v>
      </c>
      <c r="O164" s="219">
        <f t="shared" si="67"/>
        <v>0</v>
      </c>
      <c r="P164" s="220"/>
      <c r="Q164" s="209">
        <f t="shared" si="77"/>
        <v>0</v>
      </c>
      <c r="R164" s="215">
        <f t="shared" si="78"/>
        <v>0</v>
      </c>
      <c r="S164" s="219">
        <f t="shared" si="68"/>
        <v>0</v>
      </c>
      <c r="T164" s="220"/>
      <c r="U164" s="209">
        <f t="shared" si="79"/>
        <v>0</v>
      </c>
      <c r="V164" s="215">
        <f t="shared" si="80"/>
        <v>0</v>
      </c>
      <c r="W164" s="219">
        <f t="shared" si="69"/>
        <v>0</v>
      </c>
      <c r="X164" s="220"/>
      <c r="Y164" s="209">
        <f t="shared" si="81"/>
        <v>0</v>
      </c>
      <c r="Z164" s="215">
        <f t="shared" si="82"/>
        <v>0</v>
      </c>
      <c r="AA164" s="219">
        <f t="shared" si="70"/>
        <v>0</v>
      </c>
      <c r="AB164" s="220"/>
      <c r="AC164" s="209">
        <f t="shared" si="83"/>
        <v>0</v>
      </c>
      <c r="AD164" s="215">
        <f t="shared" si="84"/>
        <v>0</v>
      </c>
      <c r="AE164" s="219">
        <f t="shared" si="71"/>
        <v>0</v>
      </c>
      <c r="AF164" s="220"/>
      <c r="AG164" s="209">
        <f t="shared" si="85"/>
        <v>0</v>
      </c>
      <c r="AH164" s="215">
        <f t="shared" si="86"/>
        <v>0</v>
      </c>
      <c r="AI164" s="219">
        <f t="shared" si="72"/>
        <v>0</v>
      </c>
      <c r="AJ164" s="220"/>
      <c r="AK164" s="209">
        <f t="shared" si="87"/>
        <v>0</v>
      </c>
      <c r="AL164" s="215">
        <f t="shared" si="88"/>
        <v>0</v>
      </c>
    </row>
    <row r="165" spans="1:38" x14ac:dyDescent="0.25">
      <c r="A165" s="217" t="s">
        <v>321</v>
      </c>
      <c r="B165" s="217" t="s">
        <v>172</v>
      </c>
      <c r="C165" s="217" t="s">
        <v>472</v>
      </c>
      <c r="D165" s="218">
        <v>1</v>
      </c>
      <c r="E165" s="185">
        <f>IFERROR(VLOOKUP($C165,Master_Device_DB!$G:$I,2,0),"")</f>
        <v>0.45</v>
      </c>
      <c r="F165" s="212">
        <f>IFERROR(VLOOKUP($C165,Master_Device_DB!$G:$I,3,0),"")</f>
        <v>7.6</v>
      </c>
      <c r="G165" s="219">
        <f t="shared" si="65"/>
        <v>0</v>
      </c>
      <c r="H165" s="220"/>
      <c r="I165" s="209">
        <f t="shared" si="73"/>
        <v>0</v>
      </c>
      <c r="J165" s="215">
        <f t="shared" si="74"/>
        <v>0</v>
      </c>
      <c r="K165" s="219">
        <f t="shared" si="66"/>
        <v>0</v>
      </c>
      <c r="L165" s="220"/>
      <c r="M165" s="209">
        <f t="shared" si="75"/>
        <v>0</v>
      </c>
      <c r="N165" s="215">
        <f t="shared" si="76"/>
        <v>0</v>
      </c>
      <c r="O165" s="219">
        <f t="shared" si="67"/>
        <v>0</v>
      </c>
      <c r="P165" s="220"/>
      <c r="Q165" s="209">
        <f t="shared" si="77"/>
        <v>0</v>
      </c>
      <c r="R165" s="215">
        <f t="shared" si="78"/>
        <v>0</v>
      </c>
      <c r="S165" s="219">
        <f t="shared" si="68"/>
        <v>0</v>
      </c>
      <c r="T165" s="220"/>
      <c r="U165" s="209">
        <f t="shared" si="79"/>
        <v>0</v>
      </c>
      <c r="V165" s="215">
        <f t="shared" si="80"/>
        <v>0</v>
      </c>
      <c r="W165" s="219">
        <f t="shared" si="69"/>
        <v>0</v>
      </c>
      <c r="X165" s="220"/>
      <c r="Y165" s="209">
        <f t="shared" si="81"/>
        <v>0</v>
      </c>
      <c r="Z165" s="215">
        <f t="shared" si="82"/>
        <v>0</v>
      </c>
      <c r="AA165" s="219">
        <f t="shared" si="70"/>
        <v>0</v>
      </c>
      <c r="AB165" s="220"/>
      <c r="AC165" s="209">
        <f t="shared" si="83"/>
        <v>0</v>
      </c>
      <c r="AD165" s="215">
        <f t="shared" si="84"/>
        <v>0</v>
      </c>
      <c r="AE165" s="219">
        <f t="shared" si="71"/>
        <v>0</v>
      </c>
      <c r="AF165" s="220"/>
      <c r="AG165" s="209">
        <f t="shared" si="85"/>
        <v>0</v>
      </c>
      <c r="AH165" s="215">
        <f t="shared" si="86"/>
        <v>0</v>
      </c>
      <c r="AI165" s="219">
        <f t="shared" si="72"/>
        <v>0</v>
      </c>
      <c r="AJ165" s="220"/>
      <c r="AK165" s="209">
        <f t="shared" si="87"/>
        <v>0</v>
      </c>
      <c r="AL165" s="215">
        <f t="shared" si="88"/>
        <v>0</v>
      </c>
    </row>
    <row r="166" spans="1:38" x14ac:dyDescent="0.25">
      <c r="A166" s="217" t="s">
        <v>321</v>
      </c>
      <c r="B166" s="217" t="s">
        <v>173</v>
      </c>
      <c r="C166" s="217" t="s">
        <v>473</v>
      </c>
      <c r="D166" s="218">
        <v>1</v>
      </c>
      <c r="E166" s="185">
        <f>IFERROR(VLOOKUP($C166,Master_Device_DB!$G:$I,2,0),"")</f>
        <v>0.45</v>
      </c>
      <c r="F166" s="212">
        <f>IFERROR(VLOOKUP($C166,Master_Device_DB!$G:$I,3,0),"")</f>
        <v>8.6</v>
      </c>
      <c r="G166" s="219">
        <f t="shared" ref="G166:G172" si="89">$D166*H166</f>
        <v>0</v>
      </c>
      <c r="H166" s="220"/>
      <c r="I166" s="209">
        <f t="shared" si="73"/>
        <v>0</v>
      </c>
      <c r="J166" s="215">
        <f t="shared" si="74"/>
        <v>0</v>
      </c>
      <c r="K166" s="219">
        <f t="shared" ref="K166:K172" si="90">$D166*L166</f>
        <v>0</v>
      </c>
      <c r="L166" s="220"/>
      <c r="M166" s="209">
        <f t="shared" si="75"/>
        <v>0</v>
      </c>
      <c r="N166" s="215">
        <f t="shared" si="76"/>
        <v>0</v>
      </c>
      <c r="O166" s="219">
        <f t="shared" ref="O166:O172" si="91">$D166*P166</f>
        <v>0</v>
      </c>
      <c r="P166" s="220"/>
      <c r="Q166" s="209">
        <f t="shared" si="77"/>
        <v>0</v>
      </c>
      <c r="R166" s="215">
        <f t="shared" si="78"/>
        <v>0</v>
      </c>
      <c r="S166" s="219">
        <f t="shared" ref="S166:S172" si="92">$D166*T166</f>
        <v>0</v>
      </c>
      <c r="T166" s="220"/>
      <c r="U166" s="209">
        <f t="shared" si="79"/>
        <v>0</v>
      </c>
      <c r="V166" s="215">
        <f t="shared" si="80"/>
        <v>0</v>
      </c>
      <c r="W166" s="219">
        <f t="shared" ref="W166:W172" si="93">$D166*X166</f>
        <v>0</v>
      </c>
      <c r="X166" s="220"/>
      <c r="Y166" s="209">
        <f t="shared" si="81"/>
        <v>0</v>
      </c>
      <c r="Z166" s="215">
        <f t="shared" si="82"/>
        <v>0</v>
      </c>
      <c r="AA166" s="219">
        <f t="shared" ref="AA166:AA172" si="94">$D166*AB166</f>
        <v>0</v>
      </c>
      <c r="AB166" s="220"/>
      <c r="AC166" s="209">
        <f t="shared" si="83"/>
        <v>0</v>
      </c>
      <c r="AD166" s="215">
        <f t="shared" si="84"/>
        <v>0</v>
      </c>
      <c r="AE166" s="219">
        <f t="shared" ref="AE166:AE172" si="95">$D166*AF166</f>
        <v>0</v>
      </c>
      <c r="AF166" s="220"/>
      <c r="AG166" s="209">
        <f t="shared" si="85"/>
        <v>0</v>
      </c>
      <c r="AH166" s="215">
        <f t="shared" si="86"/>
        <v>0</v>
      </c>
      <c r="AI166" s="219">
        <f t="shared" ref="AI166:AI172" si="96">$D166*AJ166</f>
        <v>0</v>
      </c>
      <c r="AJ166" s="220"/>
      <c r="AK166" s="209">
        <f t="shared" si="87"/>
        <v>0</v>
      </c>
      <c r="AL166" s="215">
        <f t="shared" si="88"/>
        <v>0</v>
      </c>
    </row>
    <row r="167" spans="1:38" x14ac:dyDescent="0.25">
      <c r="A167" s="228" t="s">
        <v>321</v>
      </c>
      <c r="B167" s="228" t="s">
        <v>174</v>
      </c>
      <c r="C167" s="228" t="s">
        <v>474</v>
      </c>
      <c r="D167" s="236">
        <v>1</v>
      </c>
      <c r="E167" s="237">
        <f>IFERROR(VLOOKUP($C167,Master_Device_DB!$G:$I,2,0),"")</f>
        <v>0.45</v>
      </c>
      <c r="F167" s="238">
        <f>IFERROR(VLOOKUP($C167,Master_Device_DB!$G:$I,3,0),"")</f>
        <v>5.5</v>
      </c>
      <c r="G167" s="226">
        <f t="shared" si="89"/>
        <v>0</v>
      </c>
      <c r="H167" s="220"/>
      <c r="I167" s="217">
        <f t="shared" si="73"/>
        <v>0</v>
      </c>
      <c r="J167" s="225">
        <f t="shared" si="74"/>
        <v>0</v>
      </c>
      <c r="K167" s="226">
        <f t="shared" si="90"/>
        <v>0</v>
      </c>
      <c r="L167" s="220"/>
      <c r="M167" s="217">
        <f t="shared" si="75"/>
        <v>0</v>
      </c>
      <c r="N167" s="225">
        <f t="shared" si="76"/>
        <v>0</v>
      </c>
      <c r="O167" s="226">
        <f t="shared" si="91"/>
        <v>0</v>
      </c>
      <c r="P167" s="220"/>
      <c r="Q167" s="209">
        <f t="shared" si="77"/>
        <v>0</v>
      </c>
      <c r="R167" s="215">
        <f t="shared" ref="R167:R169" si="97">IFERROR(P167*$F167,"")</f>
        <v>0</v>
      </c>
      <c r="S167" s="226">
        <f t="shared" si="92"/>
        <v>0</v>
      </c>
      <c r="T167" s="220"/>
      <c r="U167" s="209">
        <f t="shared" si="79"/>
        <v>0</v>
      </c>
      <c r="V167" s="215">
        <f t="shared" ref="V167:V169" si="98">IFERROR(T167*$F167,"")</f>
        <v>0</v>
      </c>
      <c r="W167" s="226">
        <f t="shared" si="93"/>
        <v>0</v>
      </c>
      <c r="X167" s="220"/>
      <c r="Y167" s="209">
        <f t="shared" si="81"/>
        <v>0</v>
      </c>
      <c r="Z167" s="215">
        <f t="shared" ref="Z167:Z169" si="99">IFERROR(X167*$F167,"")</f>
        <v>0</v>
      </c>
      <c r="AA167" s="226">
        <f t="shared" si="94"/>
        <v>0</v>
      </c>
      <c r="AB167" s="220"/>
      <c r="AC167" s="209">
        <f t="shared" si="83"/>
        <v>0</v>
      </c>
      <c r="AD167" s="215">
        <f t="shared" ref="AD167:AD169" si="100">IFERROR(AB167*$F167,"")</f>
        <v>0</v>
      </c>
      <c r="AE167" s="226">
        <f t="shared" si="95"/>
        <v>0</v>
      </c>
      <c r="AF167" s="220"/>
      <c r="AG167" s="209">
        <f t="shared" si="85"/>
        <v>0</v>
      </c>
      <c r="AH167" s="215">
        <f t="shared" ref="AH167:AH169" si="101">IFERROR(AF167*$F167,"")</f>
        <v>0</v>
      </c>
      <c r="AI167" s="226">
        <f t="shared" si="96"/>
        <v>0</v>
      </c>
      <c r="AJ167" s="220"/>
      <c r="AK167" s="209">
        <f t="shared" si="87"/>
        <v>0</v>
      </c>
      <c r="AL167" s="215">
        <f t="shared" ref="AL167:AL169" si="102">IFERROR(AJ167*$F167,"")</f>
        <v>0</v>
      </c>
    </row>
    <row r="168" spans="1:38" x14ac:dyDescent="0.25">
      <c r="A168" s="217" t="s">
        <v>321</v>
      </c>
      <c r="B168" s="217" t="s">
        <v>175</v>
      </c>
      <c r="C168" s="217" t="s">
        <v>476</v>
      </c>
      <c r="D168" s="218">
        <v>1</v>
      </c>
      <c r="E168" s="223">
        <f>IFERROR(VLOOKUP($C168,Master_Device_DB!$G:$I,2,0),"")</f>
        <v>0.45</v>
      </c>
      <c r="F168" s="224">
        <f>IFERROR(VLOOKUP($C168,Master_Device_DB!$G:$I,3,0),"")</f>
        <v>5.5</v>
      </c>
      <c r="G168" s="219">
        <f t="shared" si="89"/>
        <v>0</v>
      </c>
      <c r="H168" s="220"/>
      <c r="I168" s="217">
        <f t="shared" si="73"/>
        <v>0</v>
      </c>
      <c r="J168" s="225">
        <f t="shared" ref="J168:J169" si="103">IFERROR(H168*$F168,"")</f>
        <v>0</v>
      </c>
      <c r="K168" s="219">
        <f t="shared" si="90"/>
        <v>0</v>
      </c>
      <c r="L168" s="220"/>
      <c r="M168" s="217">
        <f t="shared" si="75"/>
        <v>0</v>
      </c>
      <c r="N168" s="225">
        <f t="shared" ref="N168:N169" si="104">IFERROR(L168*$F168,"")</f>
        <v>0</v>
      </c>
      <c r="O168" s="219">
        <f t="shared" si="91"/>
        <v>0</v>
      </c>
      <c r="P168" s="220"/>
      <c r="Q168" s="209">
        <f t="shared" si="77"/>
        <v>0</v>
      </c>
      <c r="R168" s="215">
        <f t="shared" si="97"/>
        <v>0</v>
      </c>
      <c r="S168" s="219">
        <f t="shared" si="92"/>
        <v>0</v>
      </c>
      <c r="T168" s="220"/>
      <c r="U168" s="209">
        <f t="shared" si="79"/>
        <v>0</v>
      </c>
      <c r="V168" s="215">
        <f t="shared" si="98"/>
        <v>0</v>
      </c>
      <c r="W168" s="219">
        <f t="shared" si="93"/>
        <v>0</v>
      </c>
      <c r="X168" s="220"/>
      <c r="Y168" s="209">
        <f t="shared" si="81"/>
        <v>0</v>
      </c>
      <c r="Z168" s="215">
        <f t="shared" si="99"/>
        <v>0</v>
      </c>
      <c r="AA168" s="219">
        <f t="shared" si="94"/>
        <v>0</v>
      </c>
      <c r="AB168" s="220"/>
      <c r="AC168" s="209">
        <f t="shared" si="83"/>
        <v>0</v>
      </c>
      <c r="AD168" s="215">
        <f t="shared" si="100"/>
        <v>0</v>
      </c>
      <c r="AE168" s="219">
        <f t="shared" si="95"/>
        <v>0</v>
      </c>
      <c r="AF168" s="220"/>
      <c r="AG168" s="209">
        <f t="shared" si="85"/>
        <v>0</v>
      </c>
      <c r="AH168" s="215">
        <f t="shared" si="101"/>
        <v>0</v>
      </c>
      <c r="AI168" s="219">
        <f t="shared" si="96"/>
        <v>0</v>
      </c>
      <c r="AJ168" s="220"/>
      <c r="AK168" s="209">
        <f t="shared" si="87"/>
        <v>0</v>
      </c>
      <c r="AL168" s="215">
        <f t="shared" si="102"/>
        <v>0</v>
      </c>
    </row>
    <row r="169" spans="1:38" x14ac:dyDescent="0.25">
      <c r="A169" s="217" t="s">
        <v>268</v>
      </c>
      <c r="B169" s="217" t="s">
        <v>43</v>
      </c>
      <c r="C169" s="217" t="s">
        <v>478</v>
      </c>
      <c r="D169" s="218">
        <v>1</v>
      </c>
      <c r="E169" s="223">
        <f>IFERROR(VLOOKUP($C169,Master_Device_DB!$G:$I,2,0),"")</f>
        <v>19</v>
      </c>
      <c r="F169" s="224">
        <f>IFERROR(VLOOKUP($C169,Master_Device_DB!$G:$I,3,0),"")</f>
        <v>23</v>
      </c>
      <c r="G169" s="219">
        <f t="shared" si="89"/>
        <v>0</v>
      </c>
      <c r="H169" s="220"/>
      <c r="I169" s="217">
        <f t="shared" si="73"/>
        <v>0</v>
      </c>
      <c r="J169" s="225">
        <f t="shared" si="103"/>
        <v>0</v>
      </c>
      <c r="K169" s="219">
        <f t="shared" si="90"/>
        <v>0</v>
      </c>
      <c r="L169" s="220"/>
      <c r="M169" s="217">
        <f t="shared" si="75"/>
        <v>0</v>
      </c>
      <c r="N169" s="225">
        <f t="shared" si="104"/>
        <v>0</v>
      </c>
      <c r="O169" s="219">
        <f t="shared" si="91"/>
        <v>0</v>
      </c>
      <c r="P169" s="220"/>
      <c r="Q169" s="209">
        <f t="shared" si="77"/>
        <v>0</v>
      </c>
      <c r="R169" s="215">
        <f t="shared" si="97"/>
        <v>0</v>
      </c>
      <c r="S169" s="219">
        <f t="shared" si="92"/>
        <v>0</v>
      </c>
      <c r="T169" s="220"/>
      <c r="U169" s="209">
        <f t="shared" si="79"/>
        <v>0</v>
      </c>
      <c r="V169" s="215">
        <f t="shared" si="98"/>
        <v>0</v>
      </c>
      <c r="W169" s="219">
        <f t="shared" si="93"/>
        <v>0</v>
      </c>
      <c r="X169" s="220"/>
      <c r="Y169" s="209">
        <f t="shared" si="81"/>
        <v>0</v>
      </c>
      <c r="Z169" s="215">
        <f t="shared" si="99"/>
        <v>0</v>
      </c>
      <c r="AA169" s="219">
        <f t="shared" si="94"/>
        <v>0</v>
      </c>
      <c r="AB169" s="220"/>
      <c r="AC169" s="209">
        <f t="shared" si="83"/>
        <v>0</v>
      </c>
      <c r="AD169" s="215">
        <f t="shared" si="100"/>
        <v>0</v>
      </c>
      <c r="AE169" s="219">
        <f t="shared" si="95"/>
        <v>0</v>
      </c>
      <c r="AF169" s="220"/>
      <c r="AG169" s="209">
        <f t="shared" si="85"/>
        <v>0</v>
      </c>
      <c r="AH169" s="215">
        <f t="shared" si="101"/>
        <v>0</v>
      </c>
      <c r="AI169" s="219">
        <f t="shared" si="96"/>
        <v>0</v>
      </c>
      <c r="AJ169" s="220"/>
      <c r="AK169" s="209">
        <f t="shared" si="87"/>
        <v>0</v>
      </c>
      <c r="AL169" s="215">
        <f t="shared" si="102"/>
        <v>0</v>
      </c>
    </row>
    <row r="170" spans="1:38" x14ac:dyDescent="0.25">
      <c r="A170" s="217" t="s">
        <v>268</v>
      </c>
      <c r="B170" s="217" t="s">
        <v>176</v>
      </c>
      <c r="C170" s="217" t="s">
        <v>571</v>
      </c>
      <c r="D170" s="218">
        <v>2</v>
      </c>
      <c r="E170" s="223">
        <f>VLOOKUP($C170,Master_Device_DB!$C:$E,2,0)</f>
        <v>0.9</v>
      </c>
      <c r="F170" s="224">
        <f>VLOOKUP($C170,Master_Device_DB!$C:$E,3,0)</f>
        <v>360</v>
      </c>
      <c r="G170" s="219">
        <f t="shared" si="89"/>
        <v>0</v>
      </c>
      <c r="H170" s="220"/>
      <c r="I170" s="217">
        <f t="shared" ref="I170:I172" si="105">H170*$E170</f>
        <v>0</v>
      </c>
      <c r="J170" s="225">
        <f t="shared" ref="J170:J172" si="106">H170*$F170</f>
        <v>0</v>
      </c>
      <c r="K170" s="219">
        <f t="shared" si="90"/>
        <v>0</v>
      </c>
      <c r="L170" s="220"/>
      <c r="M170" s="217">
        <f t="shared" ref="M170:M172" si="107">L170*$E170</f>
        <v>0</v>
      </c>
      <c r="N170" s="225">
        <f t="shared" ref="N170:N172" si="108">L170*$F170</f>
        <v>0</v>
      </c>
      <c r="O170" s="219">
        <f t="shared" si="91"/>
        <v>0</v>
      </c>
      <c r="P170" s="220"/>
      <c r="Q170" s="217">
        <f t="shared" ref="Q170:Q172" si="109">P170*$E170</f>
        <v>0</v>
      </c>
      <c r="R170" s="225">
        <f t="shared" ref="R170:R172" si="110">P170*$F170</f>
        <v>0</v>
      </c>
      <c r="S170" s="219">
        <f t="shared" si="92"/>
        <v>0</v>
      </c>
      <c r="T170" s="220"/>
      <c r="U170" s="217">
        <f t="shared" ref="U170:U172" si="111">T170*$E170</f>
        <v>0</v>
      </c>
      <c r="V170" s="225">
        <f t="shared" ref="V170:V172" si="112">T170*$F170</f>
        <v>0</v>
      </c>
      <c r="W170" s="219">
        <f t="shared" si="93"/>
        <v>0</v>
      </c>
      <c r="X170" s="220"/>
      <c r="Y170" s="217">
        <f t="shared" ref="Y170:Y172" si="113">X170*$E170</f>
        <v>0</v>
      </c>
      <c r="Z170" s="225">
        <f t="shared" ref="Z170:Z172" si="114">X170*$F170</f>
        <v>0</v>
      </c>
      <c r="AA170" s="219">
        <f t="shared" si="94"/>
        <v>0</v>
      </c>
      <c r="AB170" s="220"/>
      <c r="AC170" s="217">
        <f t="shared" ref="AC170:AC172" si="115">AB170*$E170</f>
        <v>0</v>
      </c>
      <c r="AD170" s="225">
        <f t="shared" ref="AD170:AD172" si="116">AB170*$F170</f>
        <v>0</v>
      </c>
      <c r="AE170" s="219">
        <f t="shared" si="95"/>
        <v>0</v>
      </c>
      <c r="AF170" s="220"/>
      <c r="AG170" s="217">
        <f t="shared" ref="AG170:AG172" si="117">AF170*$E170</f>
        <v>0</v>
      </c>
      <c r="AH170" s="225">
        <f t="shared" ref="AH170:AH172" si="118">AF170*$F170</f>
        <v>0</v>
      </c>
      <c r="AI170" s="219">
        <f t="shared" si="96"/>
        <v>0</v>
      </c>
      <c r="AJ170" s="220"/>
      <c r="AK170" s="217">
        <f t="shared" ref="AK170:AK172" si="119">AJ170*$E170</f>
        <v>0</v>
      </c>
      <c r="AL170" s="225">
        <f t="shared" ref="AL170:AL172" si="120">AJ170*$F170</f>
        <v>0</v>
      </c>
    </row>
    <row r="171" spans="1:38" x14ac:dyDescent="0.25">
      <c r="A171" s="217" t="s">
        <v>268</v>
      </c>
      <c r="B171" s="217" t="s">
        <v>177</v>
      </c>
      <c r="C171" s="217" t="s">
        <v>572</v>
      </c>
      <c r="D171" s="218">
        <v>3</v>
      </c>
      <c r="E171" s="223">
        <f>VLOOKUP($C171,Master_Device_DB!$C:$E,2,0)</f>
        <v>0.9</v>
      </c>
      <c r="F171" s="224">
        <f>VLOOKUP($C171,Master_Device_DB!$C:$E,3,0)</f>
        <v>570</v>
      </c>
      <c r="G171" s="226">
        <f t="shared" si="89"/>
        <v>0</v>
      </c>
      <c r="H171" s="227"/>
      <c r="I171" s="228">
        <f t="shared" si="105"/>
        <v>0</v>
      </c>
      <c r="J171" s="229">
        <f t="shared" si="106"/>
        <v>0</v>
      </c>
      <c r="K171" s="226">
        <f t="shared" si="90"/>
        <v>0</v>
      </c>
      <c r="L171" s="227"/>
      <c r="M171" s="228">
        <f t="shared" si="107"/>
        <v>0</v>
      </c>
      <c r="N171" s="229">
        <f t="shared" si="108"/>
        <v>0</v>
      </c>
      <c r="O171" s="226">
        <f t="shared" si="91"/>
        <v>0</v>
      </c>
      <c r="P171" s="227"/>
      <c r="Q171" s="228">
        <f t="shared" si="109"/>
        <v>0</v>
      </c>
      <c r="R171" s="229">
        <f t="shared" si="110"/>
        <v>0</v>
      </c>
      <c r="S171" s="226">
        <f t="shared" si="92"/>
        <v>0</v>
      </c>
      <c r="T171" s="227"/>
      <c r="U171" s="228">
        <f t="shared" si="111"/>
        <v>0</v>
      </c>
      <c r="V171" s="229">
        <f t="shared" si="112"/>
        <v>0</v>
      </c>
      <c r="W171" s="226">
        <f t="shared" si="93"/>
        <v>0</v>
      </c>
      <c r="X171" s="227"/>
      <c r="Y171" s="228">
        <f t="shared" si="113"/>
        <v>0</v>
      </c>
      <c r="Z171" s="229">
        <f t="shared" si="114"/>
        <v>0</v>
      </c>
      <c r="AA171" s="226">
        <f t="shared" si="94"/>
        <v>0</v>
      </c>
      <c r="AB171" s="227"/>
      <c r="AC171" s="228">
        <f t="shared" si="115"/>
        <v>0</v>
      </c>
      <c r="AD171" s="229">
        <f t="shared" si="116"/>
        <v>0</v>
      </c>
      <c r="AE171" s="226">
        <f t="shared" si="95"/>
        <v>0</v>
      </c>
      <c r="AF171" s="227"/>
      <c r="AG171" s="228">
        <f t="shared" si="117"/>
        <v>0</v>
      </c>
      <c r="AH171" s="229">
        <f t="shared" si="118"/>
        <v>0</v>
      </c>
      <c r="AI171" s="226">
        <f t="shared" si="96"/>
        <v>0</v>
      </c>
      <c r="AJ171" s="227"/>
      <c r="AK171" s="228">
        <f t="shared" si="119"/>
        <v>0</v>
      </c>
      <c r="AL171" s="229">
        <f t="shared" si="120"/>
        <v>0</v>
      </c>
    </row>
    <row r="172" spans="1:38" ht="15.75" thickBot="1" x14ac:dyDescent="0.3">
      <c r="A172" s="217" t="s">
        <v>268</v>
      </c>
      <c r="B172" s="217" t="s">
        <v>177</v>
      </c>
      <c r="C172" s="217" t="s">
        <v>573</v>
      </c>
      <c r="D172" s="218">
        <v>3</v>
      </c>
      <c r="E172" s="223">
        <f>VLOOKUP($C172,Master_Device_DB!$C:$E,2,0)</f>
        <v>0.9</v>
      </c>
      <c r="F172" s="224">
        <f>VLOOKUP($C172,Master_Device_DB!$C:$E,3,0)</f>
        <v>570</v>
      </c>
      <c r="G172" s="231">
        <f t="shared" si="89"/>
        <v>0</v>
      </c>
      <c r="H172" s="232"/>
      <c r="I172" s="233">
        <f t="shared" si="105"/>
        <v>0</v>
      </c>
      <c r="J172" s="234">
        <f t="shared" si="106"/>
        <v>0</v>
      </c>
      <c r="K172" s="231">
        <f t="shared" si="90"/>
        <v>0</v>
      </c>
      <c r="L172" s="232"/>
      <c r="M172" s="233">
        <f t="shared" si="107"/>
        <v>0</v>
      </c>
      <c r="N172" s="234">
        <f t="shared" si="108"/>
        <v>0</v>
      </c>
      <c r="O172" s="231">
        <f t="shared" si="91"/>
        <v>0</v>
      </c>
      <c r="P172" s="232"/>
      <c r="Q172" s="233">
        <f t="shared" si="109"/>
        <v>0</v>
      </c>
      <c r="R172" s="234">
        <f t="shared" si="110"/>
        <v>0</v>
      </c>
      <c r="S172" s="231">
        <f t="shared" si="92"/>
        <v>0</v>
      </c>
      <c r="T172" s="232"/>
      <c r="U172" s="233">
        <f t="shared" si="111"/>
        <v>0</v>
      </c>
      <c r="V172" s="234">
        <f t="shared" si="112"/>
        <v>0</v>
      </c>
      <c r="W172" s="231">
        <f t="shared" si="93"/>
        <v>0</v>
      </c>
      <c r="X172" s="232"/>
      <c r="Y172" s="233">
        <f t="shared" si="113"/>
        <v>0</v>
      </c>
      <c r="Z172" s="234">
        <f t="shared" si="114"/>
        <v>0</v>
      </c>
      <c r="AA172" s="231">
        <f t="shared" si="94"/>
        <v>0</v>
      </c>
      <c r="AB172" s="232"/>
      <c r="AC172" s="233">
        <f t="shared" si="115"/>
        <v>0</v>
      </c>
      <c r="AD172" s="234">
        <f t="shared" si="116"/>
        <v>0</v>
      </c>
      <c r="AE172" s="231">
        <f t="shared" si="95"/>
        <v>0</v>
      </c>
      <c r="AF172" s="232"/>
      <c r="AG172" s="233">
        <f t="shared" si="117"/>
        <v>0</v>
      </c>
      <c r="AH172" s="234">
        <f t="shared" si="118"/>
        <v>0</v>
      </c>
      <c r="AI172" s="231">
        <f t="shared" si="96"/>
        <v>0</v>
      </c>
      <c r="AJ172" s="232"/>
      <c r="AK172" s="233">
        <f t="shared" si="119"/>
        <v>0</v>
      </c>
      <c r="AL172" s="234">
        <f t="shared" si="120"/>
        <v>0</v>
      </c>
    </row>
  </sheetData>
  <sheetProtection algorithmName="SHA-512" hashValue="nP/byVnAk9lJY+VpkgKGigd9N00p3WZ4pezoV0sg5di4yI5oQZh+jja9qItYftSBncf1HnwYKPsS7hRK9eK5kA==" saltValue="63y55kBzoEmNVlT7ZyZovQ==" spinCount="100000" sheet="1" objects="1" scenarios="1"/>
  <protectedRanges>
    <protectedRange sqref="AJ6:AJ172" name="Loop 8"/>
    <protectedRange sqref="AF6:AF172" name="Loop 7"/>
    <protectedRange sqref="AB6:AB172" name="Loop 6"/>
    <protectedRange sqref="X6:X172" name="Loop 5"/>
    <protectedRange sqref="T6:T172" name="Loop 4"/>
    <protectedRange sqref="P6:P172" name="Loop 3"/>
    <protectedRange sqref="L6:L172" name="Loop 2"/>
    <protectedRange sqref="H6:H172" name="Loop 1"/>
  </protectedRanges>
  <autoFilter ref="A5:C167" xr:uid="{EEBACFD6-1E4F-44A1-8D90-6F38D70CC894}"/>
  <mergeCells count="19">
    <mergeCell ref="AE1:AF1"/>
    <mergeCell ref="AG1:AH1"/>
    <mergeCell ref="AI1:AJ1"/>
    <mergeCell ref="AK1:AL1"/>
    <mergeCell ref="W1:X1"/>
    <mergeCell ref="Y1:Z1"/>
    <mergeCell ref="AA1:AB1"/>
    <mergeCell ref="AC1:AD1"/>
    <mergeCell ref="A4:C4"/>
    <mergeCell ref="E3:F3"/>
    <mergeCell ref="E4:F4"/>
    <mergeCell ref="S1:T1"/>
    <mergeCell ref="U1:V1"/>
    <mergeCell ref="G1:H1"/>
    <mergeCell ref="I1:J1"/>
    <mergeCell ref="K1:L1"/>
    <mergeCell ref="M1:N1"/>
    <mergeCell ref="O1:P1"/>
    <mergeCell ref="Q1:R1"/>
  </mergeCells>
  <conditionalFormatting sqref="G3:AL3">
    <cfRule type="cellIs" dxfId="9" priority="1" operator="greaterThan">
      <formula>99.1</formula>
    </cfRule>
  </conditionalFormatting>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FCE7B-62D7-4E4E-9911-10C865A18A92}">
  <sheetPr>
    <tabColor theme="7"/>
  </sheetPr>
  <dimension ref="A1:AL172"/>
  <sheetViews>
    <sheetView zoomScale="80" zoomScaleNormal="80" workbookViewId="0">
      <pane xSplit="3" ySplit="5" topLeftCell="D6" activePane="bottomRight" state="frozen"/>
      <selection pane="topRight" activeCell="E1" sqref="E1"/>
      <selection pane="bottomLeft" activeCell="A7" sqref="A7"/>
      <selection pane="bottomRight" activeCell="T8" sqref="T8"/>
    </sheetView>
  </sheetViews>
  <sheetFormatPr defaultRowHeight="15" outlineLevelCol="1" x14ac:dyDescent="0.25"/>
  <cols>
    <col min="1" max="1" width="21.140625" style="193" bestFit="1" customWidth="1"/>
    <col min="2" max="2" width="61.28515625" style="193" bestFit="1" customWidth="1"/>
    <col min="3" max="3" width="62.28515625" style="193" bestFit="1" customWidth="1"/>
    <col min="4" max="4" width="19.140625" style="194" customWidth="1" outlineLevel="1"/>
    <col min="5" max="6" width="9.140625" style="193" customWidth="1" outlineLevel="1"/>
    <col min="7" max="8" width="11.42578125" style="194" customWidth="1"/>
    <col min="9" max="10" width="11.42578125" style="193" customWidth="1"/>
    <col min="11" max="12" width="11.42578125" style="194" customWidth="1"/>
    <col min="13" max="14" width="11.42578125" style="193" customWidth="1"/>
    <col min="15" max="16" width="11.42578125" style="194" customWidth="1"/>
    <col min="17" max="18" width="11.42578125" style="193" customWidth="1"/>
    <col min="19" max="20" width="11.42578125" style="194" customWidth="1"/>
    <col min="21" max="22" width="11.42578125" style="193" customWidth="1"/>
    <col min="23" max="24" width="11.42578125" style="194" customWidth="1"/>
    <col min="25" max="26" width="11.42578125" style="193" customWidth="1"/>
    <col min="27" max="28" width="11.42578125" style="194" customWidth="1"/>
    <col min="29" max="30" width="11.42578125" style="193" customWidth="1"/>
    <col min="31" max="32" width="11.42578125" style="194" customWidth="1"/>
    <col min="33" max="34" width="11.42578125" style="193" customWidth="1"/>
    <col min="35" max="36" width="11.42578125" style="194" customWidth="1"/>
    <col min="37" max="38" width="11.42578125" style="193" customWidth="1"/>
    <col min="39" max="16384" width="9.140625" style="193"/>
  </cols>
  <sheetData>
    <row r="1" spans="1:38" s="186" customFormat="1" ht="15.75" thickBot="1" x14ac:dyDescent="0.3">
      <c r="D1" s="187"/>
      <c r="G1" s="291" t="s">
        <v>17</v>
      </c>
      <c r="H1" s="290"/>
      <c r="I1" s="290" t="s">
        <v>535</v>
      </c>
      <c r="J1" s="290"/>
      <c r="K1" s="290" t="s">
        <v>524</v>
      </c>
      <c r="L1" s="290"/>
      <c r="M1" s="290" t="s">
        <v>535</v>
      </c>
      <c r="N1" s="290"/>
      <c r="O1" s="290" t="s">
        <v>525</v>
      </c>
      <c r="P1" s="290"/>
      <c r="Q1" s="290" t="s">
        <v>535</v>
      </c>
      <c r="R1" s="290"/>
      <c r="S1" s="290" t="s">
        <v>526</v>
      </c>
      <c r="T1" s="290"/>
      <c r="U1" s="290" t="s">
        <v>535</v>
      </c>
      <c r="V1" s="290"/>
      <c r="W1" s="290" t="s">
        <v>527</v>
      </c>
      <c r="X1" s="290"/>
      <c r="Y1" s="290" t="s">
        <v>535</v>
      </c>
      <c r="Z1" s="290"/>
      <c r="AA1" s="290" t="s">
        <v>528</v>
      </c>
      <c r="AB1" s="290"/>
      <c r="AC1" s="290" t="s">
        <v>535</v>
      </c>
      <c r="AD1" s="290"/>
      <c r="AE1" s="290" t="s">
        <v>529</v>
      </c>
      <c r="AF1" s="290"/>
      <c r="AG1" s="290" t="s">
        <v>535</v>
      </c>
      <c r="AH1" s="290"/>
      <c r="AI1" s="290" t="s">
        <v>530</v>
      </c>
      <c r="AJ1" s="290"/>
      <c r="AK1" s="290" t="s">
        <v>535</v>
      </c>
      <c r="AL1" s="292"/>
    </row>
    <row r="2" spans="1:38" s="186" customFormat="1" ht="30.75" thickBot="1" x14ac:dyDescent="0.3">
      <c r="D2" s="187"/>
      <c r="G2" s="190" t="s">
        <v>565</v>
      </c>
      <c r="H2" s="191" t="s">
        <v>566</v>
      </c>
      <c r="I2" s="188"/>
      <c r="J2" s="188"/>
      <c r="K2" s="190" t="s">
        <v>565</v>
      </c>
      <c r="L2" s="191" t="s">
        <v>566</v>
      </c>
      <c r="M2" s="188"/>
      <c r="N2" s="188"/>
      <c r="O2" s="190" t="s">
        <v>565</v>
      </c>
      <c r="P2" s="191" t="s">
        <v>566</v>
      </c>
      <c r="Q2" s="188"/>
      <c r="R2" s="188"/>
      <c r="S2" s="190" t="s">
        <v>565</v>
      </c>
      <c r="T2" s="191" t="s">
        <v>566</v>
      </c>
      <c r="U2" s="188"/>
      <c r="V2" s="188"/>
      <c r="W2" s="190" t="s">
        <v>565</v>
      </c>
      <c r="X2" s="191" t="s">
        <v>566</v>
      </c>
      <c r="Y2" s="188"/>
      <c r="Z2" s="188"/>
      <c r="AA2" s="190" t="s">
        <v>565</v>
      </c>
      <c r="AB2" s="191" t="s">
        <v>566</v>
      </c>
      <c r="AC2" s="188"/>
      <c r="AD2" s="188"/>
      <c r="AE2" s="190" t="s">
        <v>565</v>
      </c>
      <c r="AF2" s="191" t="s">
        <v>566</v>
      </c>
      <c r="AG2" s="188"/>
      <c r="AH2" s="188"/>
      <c r="AI2" s="190" t="s">
        <v>565</v>
      </c>
      <c r="AJ2" s="191" t="s">
        <v>566</v>
      </c>
      <c r="AK2" s="188"/>
      <c r="AL2" s="189"/>
    </row>
    <row r="3" spans="1:38" ht="15.75" thickBot="1" x14ac:dyDescent="0.3">
      <c r="E3" s="282" t="s">
        <v>564</v>
      </c>
      <c r="F3" s="283"/>
      <c r="G3" s="195">
        <f>SUM(G6:G56)+SUM(G132:G133)+SUM(G169)+(IF(H170&gt;0,G170/2,0)+(IF(H171&gt;0,((G171/3)*2),0)+(IF(H172&gt;0,((G172/3)*2)))))</f>
        <v>0</v>
      </c>
      <c r="H3" s="196">
        <f>SUM(G57:G131)+SUM(G134:G168)+SUM(H170:H172)</f>
        <v>0</v>
      </c>
      <c r="I3" s="196"/>
      <c r="J3" s="197"/>
      <c r="K3" s="195">
        <f>SUM(K6:K56)+SUM(K132:K133)+SUM(K169)+(IF(L170&gt;0,K170/2,0)+(IF(L171&gt;0,((K171/3)*2),0)+(IF(L172&gt;0,((K172/3)*2)))))</f>
        <v>0</v>
      </c>
      <c r="L3" s="196">
        <f>SUM(K57:K131)+SUM(K134:K168)+SUM(L170:L172)</f>
        <v>0</v>
      </c>
      <c r="M3" s="196"/>
      <c r="N3" s="197"/>
      <c r="O3" s="195">
        <f>SUM(O6:O56)+SUM(O132:O133)+SUM(O169)+(IF(P170&gt;0,O170/2,0)+(IF(P171&gt;0,((O171/3)*2),0)+(IF(P172&gt;0,((O172/3)*2)))))</f>
        <v>0</v>
      </c>
      <c r="P3" s="196">
        <f>SUM(O57:O131)+SUM(O134:O168)+SUM(P170:P172)</f>
        <v>0</v>
      </c>
      <c r="Q3" s="196"/>
      <c r="R3" s="196"/>
      <c r="S3" s="195">
        <f>SUM(S6:S56)+SUM(S132:S133)+SUM(S169)+(IF(T170&gt;0,S170/2,0)+(IF(T171&gt;0,((S171/3)*2),0)+(IF(T172&gt;0,((S172/3)*2)))))</f>
        <v>0</v>
      </c>
      <c r="T3" s="196">
        <f>SUM(S57:S131)+SUM(S134:S168)+SUM(T170:T172)</f>
        <v>0</v>
      </c>
      <c r="U3" s="196"/>
      <c r="V3" s="196"/>
      <c r="W3" s="195">
        <f>SUM(W6:W56)+SUM(W132:W133)+SUM(W169)+(IF(X170&gt;0,W170/2,0)+(IF(X171&gt;0,((W171/3)*2),0)+(IF(X172&gt;0,((W172/3)*2)))))</f>
        <v>0</v>
      </c>
      <c r="X3" s="196">
        <f>SUM(W57:W131)+SUM(W134:W168)+SUM(X170:X172)</f>
        <v>0</v>
      </c>
      <c r="Y3" s="196"/>
      <c r="Z3" s="196"/>
      <c r="AA3" s="195">
        <f>SUM(AA6:AA56)+SUM(AA132:AA133)+SUM(AA169)+(IF(AB170&gt;0,AA170/2,0)+(IF(AB171&gt;0,((AA171/3)*2),0)+(IF(AB172&gt;0,((AA172/3)*2)))))</f>
        <v>0</v>
      </c>
      <c r="AB3" s="196">
        <f>SUM(AA57:AA131)+SUM(AA134:AA168)+SUM(AB170:AB172)</f>
        <v>0</v>
      </c>
      <c r="AC3" s="196"/>
      <c r="AD3" s="196"/>
      <c r="AE3" s="195">
        <f>SUM(AE6:AE56)+SUM(AE132:AE133)+SUM(AE169)+(IF(AF170&gt;0,AE170/2,0)+(IF(AF171&gt;0,((AE171/3)*2),0)+(IF(AF172&gt;0,((AE172/3)*2)))))</f>
        <v>0</v>
      </c>
      <c r="AF3" s="196">
        <f>SUM(AE57:AE131)+SUM(AE134:AE168)+SUM(AF170:AF172)</f>
        <v>0</v>
      </c>
      <c r="AG3" s="196"/>
      <c r="AH3" s="196"/>
      <c r="AI3" s="195">
        <f>SUM(AI6:AI56)+SUM(AI132:AI133)+SUM(AI169)+(IF(AJ170&gt;0,AI170/2,0)+(IF(AJ171&gt;0,((AI171/3)*2),0)+(IF(AJ172&gt;0,((AI172/3)*2)))))</f>
        <v>0</v>
      </c>
      <c r="AJ3" s="196">
        <f>SUM(AI57:AI131)+SUM(AI134:AI168)+SUM(AJ170:AJ172)</f>
        <v>0</v>
      </c>
      <c r="AK3" s="196"/>
      <c r="AL3" s="197"/>
    </row>
    <row r="4" spans="1:38" ht="15.75" thickBot="1" x14ac:dyDescent="0.3">
      <c r="A4" s="284" t="s">
        <v>255</v>
      </c>
      <c r="B4" s="285"/>
      <c r="C4" s="286"/>
      <c r="E4" s="282" t="s">
        <v>535</v>
      </c>
      <c r="F4" s="283"/>
      <c r="G4" s="198">
        <f>SUM(G6:G172)</f>
        <v>0</v>
      </c>
      <c r="H4" s="199">
        <f>SUM(H6:H172)</f>
        <v>0</v>
      </c>
      <c r="I4" s="199">
        <f>SUM(I6:I172)</f>
        <v>0</v>
      </c>
      <c r="J4" s="200">
        <f>SUM(J95:J131)+SUM(J134:J168)+SUM(J58:J61)+SUM(J68:J72)+(6.5*10)</f>
        <v>65</v>
      </c>
      <c r="K4" s="198">
        <f>SUM(K6:K172)</f>
        <v>0</v>
      </c>
      <c r="L4" s="199">
        <f>SUM(L6:L172)</f>
        <v>0</v>
      </c>
      <c r="M4" s="199">
        <f>SUM(M6:M172)</f>
        <v>0</v>
      </c>
      <c r="N4" s="200">
        <f>SUM(N95:N131)+SUM(N134:N168)+SUM(N58:N61)+SUM(N68:N72)+(6.5*10)</f>
        <v>65</v>
      </c>
      <c r="O4" s="198">
        <f>SUM(O6:O172)</f>
        <v>0</v>
      </c>
      <c r="P4" s="199">
        <f>SUM(P6:P172)</f>
        <v>0</v>
      </c>
      <c r="Q4" s="199">
        <f>SUM(Q6:Q172)</f>
        <v>0</v>
      </c>
      <c r="R4" s="200">
        <f>SUM(R95:R131)+SUM(R134:R168)+SUM(R58:R61)+SUM(R68:R72)+(6.5*10)</f>
        <v>65</v>
      </c>
      <c r="S4" s="198">
        <f>SUM(S6:S172)</f>
        <v>0</v>
      </c>
      <c r="T4" s="199">
        <f>SUM(T6:T172)</f>
        <v>0</v>
      </c>
      <c r="U4" s="199">
        <f>SUM(U6:U172)</f>
        <v>0</v>
      </c>
      <c r="V4" s="200">
        <f>SUM(V95:V131)+SUM(V134:V168)+SUM(V58:V61)+SUM(V68:V72)+(6.5*10)</f>
        <v>65</v>
      </c>
      <c r="W4" s="198">
        <f>SUM(W6:W172)</f>
        <v>0</v>
      </c>
      <c r="X4" s="199">
        <f>SUM(X6:X172)</f>
        <v>0</v>
      </c>
      <c r="Y4" s="199">
        <f>SUM(Y6:Y172)</f>
        <v>0</v>
      </c>
      <c r="Z4" s="200">
        <f>SUM(Z95:Z131)+SUM(Z134:Z168)+SUM(Z58:Z61)+SUM(Z68:Z72)+(6.5*10)</f>
        <v>65</v>
      </c>
      <c r="AA4" s="198">
        <f>SUM(AA6:AA172)</f>
        <v>0</v>
      </c>
      <c r="AB4" s="199">
        <f>SUM(AB6:AB172)</f>
        <v>0</v>
      </c>
      <c r="AC4" s="200">
        <f>SUM(AC6:AC172)</f>
        <v>0</v>
      </c>
      <c r="AD4" s="200">
        <f>SUM(AD95:AD131)+SUM(AD134:AD168)+SUM(AD58:AD61)+SUM(AD68:AD72)+(6.5*10)</f>
        <v>65</v>
      </c>
      <c r="AE4" s="198">
        <f>SUM(AE6:AE172)</f>
        <v>0</v>
      </c>
      <c r="AF4" s="199">
        <f>SUM(AF6:AF172)</f>
        <v>0</v>
      </c>
      <c r="AG4" s="199">
        <f>SUM(AG6:AG172)</f>
        <v>0</v>
      </c>
      <c r="AH4" s="200">
        <f>SUM(AH95:AH131)+SUM(AH134:AH168)+SUM(AH58:AH61)+SUM(AH68:AH72)+(6.5*10)</f>
        <v>65</v>
      </c>
      <c r="AI4" s="198">
        <f>SUM(AI6:AI172)</f>
        <v>0</v>
      </c>
      <c r="AJ4" s="199">
        <f>SUM(AJ6:AJ172)</f>
        <v>0</v>
      </c>
      <c r="AK4" s="199">
        <f>SUM(AK6:AK172)</f>
        <v>0</v>
      </c>
      <c r="AL4" s="200">
        <f>SUM(AL95:AL131)+SUM(AL134:AL168)+SUM(AL58:AL61)+SUM(AL68:AL72)+(6.5*10)</f>
        <v>65</v>
      </c>
    </row>
    <row r="5" spans="1:38" s="208" customFormat="1" ht="30.75" thickBot="1" x14ac:dyDescent="0.3">
      <c r="A5" s="201" t="s">
        <v>18</v>
      </c>
      <c r="B5" s="202" t="s">
        <v>20</v>
      </c>
      <c r="C5" s="202" t="s">
        <v>19</v>
      </c>
      <c r="D5" s="203" t="s">
        <v>256</v>
      </c>
      <c r="E5" s="203" t="s">
        <v>22</v>
      </c>
      <c r="F5" s="204" t="s">
        <v>23</v>
      </c>
      <c r="G5" s="205" t="s">
        <v>534</v>
      </c>
      <c r="H5" s="203" t="s">
        <v>21</v>
      </c>
      <c r="I5" s="203" t="s">
        <v>96</v>
      </c>
      <c r="J5" s="206" t="s">
        <v>567</v>
      </c>
      <c r="K5" s="205" t="s">
        <v>534</v>
      </c>
      <c r="L5" s="203" t="s">
        <v>21</v>
      </c>
      <c r="M5" s="203" t="s">
        <v>96</v>
      </c>
      <c r="N5" s="206" t="s">
        <v>567</v>
      </c>
      <c r="O5" s="205" t="s">
        <v>534</v>
      </c>
      <c r="P5" s="203" t="s">
        <v>21</v>
      </c>
      <c r="Q5" s="203" t="s">
        <v>96</v>
      </c>
      <c r="R5" s="206" t="s">
        <v>567</v>
      </c>
      <c r="S5" s="205" t="s">
        <v>534</v>
      </c>
      <c r="T5" s="203" t="s">
        <v>21</v>
      </c>
      <c r="U5" s="203" t="s">
        <v>96</v>
      </c>
      <c r="V5" s="206" t="s">
        <v>567</v>
      </c>
      <c r="W5" s="205" t="s">
        <v>534</v>
      </c>
      <c r="X5" s="203" t="s">
        <v>21</v>
      </c>
      <c r="Y5" s="203" t="s">
        <v>96</v>
      </c>
      <c r="Z5" s="206" t="s">
        <v>567</v>
      </c>
      <c r="AA5" s="205" t="s">
        <v>534</v>
      </c>
      <c r="AB5" s="203" t="s">
        <v>21</v>
      </c>
      <c r="AC5" s="203" t="s">
        <v>96</v>
      </c>
      <c r="AD5" s="206" t="s">
        <v>567</v>
      </c>
      <c r="AE5" s="205" t="s">
        <v>534</v>
      </c>
      <c r="AF5" s="203" t="s">
        <v>21</v>
      </c>
      <c r="AG5" s="203" t="s">
        <v>96</v>
      </c>
      <c r="AH5" s="206" t="s">
        <v>567</v>
      </c>
      <c r="AI5" s="205" t="s">
        <v>534</v>
      </c>
      <c r="AJ5" s="203" t="s">
        <v>21</v>
      </c>
      <c r="AK5" s="203" t="s">
        <v>96</v>
      </c>
      <c r="AL5" s="206" t="s">
        <v>567</v>
      </c>
    </row>
    <row r="6" spans="1:38" x14ac:dyDescent="0.25">
      <c r="A6" s="209" t="s">
        <v>268</v>
      </c>
      <c r="B6" s="209" t="s">
        <v>24</v>
      </c>
      <c r="C6" s="210"/>
      <c r="D6" s="211">
        <v>1</v>
      </c>
      <c r="E6" s="185" t="str">
        <f>IFERROR(VLOOKUP($C6,Master_Device_DB!$J:$L,2,0),"")</f>
        <v/>
      </c>
      <c r="F6" s="212" t="str">
        <f>IFERROR(VLOOKUP($C6,Master_Device_DB!$J:$L,3,0),"")</f>
        <v/>
      </c>
      <c r="G6" s="213">
        <f t="shared" ref="G6:G12" si="0">$D6*H6</f>
        <v>0</v>
      </c>
      <c r="H6" s="214"/>
      <c r="I6" s="209" t="str">
        <f>IFERROR(H6*$E6,"")</f>
        <v/>
      </c>
      <c r="J6" s="215" t="str">
        <f>IFERROR(H6*$F6,"")</f>
        <v/>
      </c>
      <c r="K6" s="213">
        <f t="shared" ref="K6:K37" si="1">$D6*L6</f>
        <v>0</v>
      </c>
      <c r="L6" s="214"/>
      <c r="M6" s="209" t="str">
        <f>IFERROR(L6*$E6,"")</f>
        <v/>
      </c>
      <c r="N6" s="215" t="str">
        <f>IFERROR(L6*$F6,"")</f>
        <v/>
      </c>
      <c r="O6" s="213">
        <f t="shared" ref="O6:O37" si="2">$D6*P6</f>
        <v>0</v>
      </c>
      <c r="P6" s="214"/>
      <c r="Q6" s="209" t="str">
        <f>IFERROR(P6*$E6,"")</f>
        <v/>
      </c>
      <c r="R6" s="215" t="str">
        <f>IFERROR(P6*$F6,"")</f>
        <v/>
      </c>
      <c r="S6" s="213">
        <f t="shared" ref="S6:S37" si="3">$D6*T6</f>
        <v>0</v>
      </c>
      <c r="T6" s="214"/>
      <c r="U6" s="209" t="str">
        <f>IFERROR(T6*$E6,"")</f>
        <v/>
      </c>
      <c r="V6" s="215" t="str">
        <f>IFERROR(T6*$F6,"")</f>
        <v/>
      </c>
      <c r="W6" s="213">
        <f t="shared" ref="W6:W37" si="4">$D6*X6</f>
        <v>0</v>
      </c>
      <c r="X6" s="214"/>
      <c r="Y6" s="209" t="str">
        <f>IFERROR(X6*$E6,"")</f>
        <v/>
      </c>
      <c r="Z6" s="215" t="str">
        <f>IFERROR(X6*$F6,"")</f>
        <v/>
      </c>
      <c r="AA6" s="213">
        <f t="shared" ref="AA6:AA37" si="5">$D6*AB6</f>
        <v>0</v>
      </c>
      <c r="AB6" s="214"/>
      <c r="AC6" s="209" t="str">
        <f>IFERROR(AB6*$E6,"")</f>
        <v/>
      </c>
      <c r="AD6" s="215" t="str">
        <f>IFERROR(AB6*$F6,"")</f>
        <v/>
      </c>
      <c r="AE6" s="213">
        <f t="shared" ref="AE6:AE37" si="6">$D6*AF6</f>
        <v>0</v>
      </c>
      <c r="AF6" s="214"/>
      <c r="AG6" s="209" t="str">
        <f>IFERROR(AF6*$E6,"")</f>
        <v/>
      </c>
      <c r="AH6" s="215" t="str">
        <f>IFERROR(AF6*$F6,"")</f>
        <v/>
      </c>
      <c r="AI6" s="213">
        <f t="shared" ref="AI6:AI37" si="7">$D6*AJ6</f>
        <v>0</v>
      </c>
      <c r="AJ6" s="214"/>
      <c r="AK6" s="209" t="str">
        <f>IFERROR(AJ6*$E6,"")</f>
        <v/>
      </c>
      <c r="AL6" s="215" t="str">
        <f>IFERROR(AJ6*$F6,"")</f>
        <v/>
      </c>
    </row>
    <row r="7" spans="1:38" x14ac:dyDescent="0.25">
      <c r="A7" s="217" t="s">
        <v>268</v>
      </c>
      <c r="B7" s="217" t="s">
        <v>24</v>
      </c>
      <c r="C7" s="217"/>
      <c r="D7" s="218">
        <v>1</v>
      </c>
      <c r="E7" s="185" t="str">
        <f>IFERROR(VLOOKUP($C7,Master_Device_DB!$J:$L,2,0),"")</f>
        <v/>
      </c>
      <c r="F7" s="212" t="str">
        <f>IFERROR(VLOOKUP($C7,Master_Device_DB!$J:$L,3,0),"")</f>
        <v/>
      </c>
      <c r="G7" s="219">
        <f t="shared" si="0"/>
        <v>0</v>
      </c>
      <c r="H7" s="220"/>
      <c r="I7" s="209" t="str">
        <f t="shared" ref="I7:I70" si="8">IFERROR(H7*$E7,"")</f>
        <v/>
      </c>
      <c r="J7" s="215" t="str">
        <f t="shared" ref="J7:J70" si="9">IFERROR(H7*$F7,"")</f>
        <v/>
      </c>
      <c r="K7" s="219">
        <f t="shared" si="1"/>
        <v>0</v>
      </c>
      <c r="L7" s="220"/>
      <c r="M7" s="209" t="str">
        <f t="shared" ref="M7:M70" si="10">IFERROR(L7*$E7,"")</f>
        <v/>
      </c>
      <c r="N7" s="215" t="str">
        <f t="shared" ref="N7:N70" si="11">IFERROR(L7*$F7,"")</f>
        <v/>
      </c>
      <c r="O7" s="219">
        <f t="shared" si="2"/>
        <v>0</v>
      </c>
      <c r="P7" s="220"/>
      <c r="Q7" s="209" t="str">
        <f t="shared" ref="Q7:Q70" si="12">IFERROR(P7*$E7,"")</f>
        <v/>
      </c>
      <c r="R7" s="215" t="str">
        <f t="shared" ref="R7:R70" si="13">IFERROR(P7*$F7,"")</f>
        <v/>
      </c>
      <c r="S7" s="219">
        <f t="shared" si="3"/>
        <v>0</v>
      </c>
      <c r="T7" s="220"/>
      <c r="U7" s="209" t="str">
        <f t="shared" ref="U7:U70" si="14">IFERROR(T7*$E7,"")</f>
        <v/>
      </c>
      <c r="V7" s="215" t="str">
        <f t="shared" ref="V7:V70" si="15">IFERROR(T7*$F7,"")</f>
        <v/>
      </c>
      <c r="W7" s="219">
        <f t="shared" si="4"/>
        <v>0</v>
      </c>
      <c r="X7" s="220"/>
      <c r="Y7" s="209" t="str">
        <f t="shared" ref="Y7:Y70" si="16">IFERROR(X7*$E7,"")</f>
        <v/>
      </c>
      <c r="Z7" s="215" t="str">
        <f t="shared" ref="Z7:Z70" si="17">IFERROR(X7*$F7,"")</f>
        <v/>
      </c>
      <c r="AA7" s="219">
        <f t="shared" si="5"/>
        <v>0</v>
      </c>
      <c r="AB7" s="220"/>
      <c r="AC7" s="209" t="str">
        <f t="shared" ref="AC7:AC70" si="18">IFERROR(AB7*$E7,"")</f>
        <v/>
      </c>
      <c r="AD7" s="215" t="str">
        <f t="shared" ref="AD7:AD70" si="19">IFERROR(AB7*$F7,"")</f>
        <v/>
      </c>
      <c r="AE7" s="219">
        <f t="shared" si="6"/>
        <v>0</v>
      </c>
      <c r="AF7" s="220"/>
      <c r="AG7" s="209" t="str">
        <f t="shared" ref="AG7:AG70" si="20">IFERROR(AF7*$E7,"")</f>
        <v/>
      </c>
      <c r="AH7" s="215" t="str">
        <f t="shared" ref="AH7:AH70" si="21">IFERROR(AF7*$F7,"")</f>
        <v/>
      </c>
      <c r="AI7" s="219">
        <f t="shared" si="7"/>
        <v>0</v>
      </c>
      <c r="AJ7" s="220"/>
      <c r="AK7" s="209" t="str">
        <f t="shared" ref="AK7:AK70" si="22">IFERROR(AJ7*$E7,"")</f>
        <v/>
      </c>
      <c r="AL7" s="215" t="str">
        <f t="shared" ref="AL7:AL70" si="23">IFERROR(AJ7*$F7,"")</f>
        <v/>
      </c>
    </row>
    <row r="8" spans="1:38" x14ac:dyDescent="0.25">
      <c r="A8" s="217" t="s">
        <v>268</v>
      </c>
      <c r="B8" s="217" t="s">
        <v>24</v>
      </c>
      <c r="C8" s="217"/>
      <c r="D8" s="218">
        <v>1</v>
      </c>
      <c r="E8" s="185" t="str">
        <f>IFERROR(VLOOKUP($C8,Master_Device_DB!$J:$L,2,0),"")</f>
        <v/>
      </c>
      <c r="F8" s="212" t="str">
        <f>IFERROR(VLOOKUP($C8,Master_Device_DB!$J:$L,3,0),"")</f>
        <v/>
      </c>
      <c r="G8" s="219">
        <f t="shared" si="0"/>
        <v>0</v>
      </c>
      <c r="H8" s="220"/>
      <c r="I8" s="209" t="str">
        <f t="shared" si="8"/>
        <v/>
      </c>
      <c r="J8" s="215" t="str">
        <f t="shared" si="9"/>
        <v/>
      </c>
      <c r="K8" s="219">
        <f t="shared" si="1"/>
        <v>0</v>
      </c>
      <c r="L8" s="220"/>
      <c r="M8" s="209" t="str">
        <f t="shared" si="10"/>
        <v/>
      </c>
      <c r="N8" s="215" t="str">
        <f t="shared" si="11"/>
        <v/>
      </c>
      <c r="O8" s="219">
        <f t="shared" si="2"/>
        <v>0</v>
      </c>
      <c r="P8" s="220"/>
      <c r="Q8" s="209" t="str">
        <f t="shared" si="12"/>
        <v/>
      </c>
      <c r="R8" s="215" t="str">
        <f t="shared" si="13"/>
        <v/>
      </c>
      <c r="S8" s="219">
        <f t="shared" si="3"/>
        <v>0</v>
      </c>
      <c r="T8" s="220"/>
      <c r="U8" s="209" t="str">
        <f t="shared" si="14"/>
        <v/>
      </c>
      <c r="V8" s="215" t="str">
        <f t="shared" si="15"/>
        <v/>
      </c>
      <c r="W8" s="219">
        <f t="shared" si="4"/>
        <v>0</v>
      </c>
      <c r="X8" s="220"/>
      <c r="Y8" s="209" t="str">
        <f t="shared" si="16"/>
        <v/>
      </c>
      <c r="Z8" s="215" t="str">
        <f t="shared" si="17"/>
        <v/>
      </c>
      <c r="AA8" s="219">
        <f t="shared" si="5"/>
        <v>0</v>
      </c>
      <c r="AB8" s="220"/>
      <c r="AC8" s="209" t="str">
        <f t="shared" si="18"/>
        <v/>
      </c>
      <c r="AD8" s="215" t="str">
        <f t="shared" si="19"/>
        <v/>
      </c>
      <c r="AE8" s="219">
        <f t="shared" si="6"/>
        <v>0</v>
      </c>
      <c r="AF8" s="220"/>
      <c r="AG8" s="209" t="str">
        <f t="shared" si="20"/>
        <v/>
      </c>
      <c r="AH8" s="215" t="str">
        <f t="shared" si="21"/>
        <v/>
      </c>
      <c r="AI8" s="219">
        <f t="shared" si="7"/>
        <v>0</v>
      </c>
      <c r="AJ8" s="220"/>
      <c r="AK8" s="209" t="str">
        <f t="shared" si="22"/>
        <v/>
      </c>
      <c r="AL8" s="215" t="str">
        <f t="shared" si="23"/>
        <v/>
      </c>
    </row>
    <row r="9" spans="1:38" x14ac:dyDescent="0.25">
      <c r="A9" s="217" t="s">
        <v>268</v>
      </c>
      <c r="B9" s="217" t="s">
        <v>24</v>
      </c>
      <c r="C9" s="217"/>
      <c r="D9" s="218">
        <v>1</v>
      </c>
      <c r="E9" s="185" t="str">
        <f>IFERROR(VLOOKUP($C9,Master_Device_DB!$J:$L,2,0),"")</f>
        <v/>
      </c>
      <c r="F9" s="212" t="str">
        <f>IFERROR(VLOOKUP($C9,Master_Device_DB!$J:$L,3,0),"")</f>
        <v/>
      </c>
      <c r="G9" s="219">
        <f t="shared" si="0"/>
        <v>0</v>
      </c>
      <c r="H9" s="220"/>
      <c r="I9" s="209" t="str">
        <f t="shared" si="8"/>
        <v/>
      </c>
      <c r="J9" s="215" t="str">
        <f t="shared" si="9"/>
        <v/>
      </c>
      <c r="K9" s="219">
        <f t="shared" si="1"/>
        <v>0</v>
      </c>
      <c r="L9" s="220"/>
      <c r="M9" s="209" t="str">
        <f t="shared" si="10"/>
        <v/>
      </c>
      <c r="N9" s="215" t="str">
        <f t="shared" si="11"/>
        <v/>
      </c>
      <c r="O9" s="219">
        <f t="shared" si="2"/>
        <v>0</v>
      </c>
      <c r="P9" s="220"/>
      <c r="Q9" s="209" t="str">
        <f t="shared" si="12"/>
        <v/>
      </c>
      <c r="R9" s="215" t="str">
        <f t="shared" si="13"/>
        <v/>
      </c>
      <c r="S9" s="219">
        <f t="shared" si="3"/>
        <v>0</v>
      </c>
      <c r="T9" s="220"/>
      <c r="U9" s="209" t="str">
        <f t="shared" si="14"/>
        <v/>
      </c>
      <c r="V9" s="215" t="str">
        <f t="shared" si="15"/>
        <v/>
      </c>
      <c r="W9" s="219">
        <f t="shared" si="4"/>
        <v>0</v>
      </c>
      <c r="X9" s="220"/>
      <c r="Y9" s="209" t="str">
        <f t="shared" si="16"/>
        <v/>
      </c>
      <c r="Z9" s="215" t="str">
        <f t="shared" si="17"/>
        <v/>
      </c>
      <c r="AA9" s="219">
        <f t="shared" si="5"/>
        <v>0</v>
      </c>
      <c r="AB9" s="220"/>
      <c r="AC9" s="209" t="str">
        <f t="shared" si="18"/>
        <v/>
      </c>
      <c r="AD9" s="215" t="str">
        <f t="shared" si="19"/>
        <v/>
      </c>
      <c r="AE9" s="219">
        <f t="shared" si="6"/>
        <v>0</v>
      </c>
      <c r="AF9" s="220"/>
      <c r="AG9" s="209" t="str">
        <f t="shared" si="20"/>
        <v/>
      </c>
      <c r="AH9" s="215" t="str">
        <f t="shared" si="21"/>
        <v/>
      </c>
      <c r="AI9" s="219">
        <f t="shared" si="7"/>
        <v>0</v>
      </c>
      <c r="AJ9" s="220"/>
      <c r="AK9" s="209" t="str">
        <f t="shared" si="22"/>
        <v/>
      </c>
      <c r="AL9" s="215" t="str">
        <f t="shared" si="23"/>
        <v/>
      </c>
    </row>
    <row r="10" spans="1:38" x14ac:dyDescent="0.25">
      <c r="A10" s="217" t="s">
        <v>268</v>
      </c>
      <c r="B10" s="217" t="s">
        <v>24</v>
      </c>
      <c r="C10" s="222"/>
      <c r="D10" s="218">
        <v>1</v>
      </c>
      <c r="E10" s="185" t="str">
        <f>IFERROR(VLOOKUP($C10,Master_Device_DB!$J:$L,2,0),"")</f>
        <v/>
      </c>
      <c r="F10" s="212" t="str">
        <f>IFERROR(VLOOKUP($C10,Master_Device_DB!$J:$L,3,0),"")</f>
        <v/>
      </c>
      <c r="G10" s="219">
        <f t="shared" si="0"/>
        <v>0</v>
      </c>
      <c r="H10" s="220"/>
      <c r="I10" s="209" t="str">
        <f t="shared" si="8"/>
        <v/>
      </c>
      <c r="J10" s="215" t="str">
        <f t="shared" si="9"/>
        <v/>
      </c>
      <c r="K10" s="219">
        <f t="shared" si="1"/>
        <v>0</v>
      </c>
      <c r="L10" s="220"/>
      <c r="M10" s="209" t="str">
        <f t="shared" si="10"/>
        <v/>
      </c>
      <c r="N10" s="215" t="str">
        <f t="shared" si="11"/>
        <v/>
      </c>
      <c r="O10" s="219">
        <f t="shared" si="2"/>
        <v>0</v>
      </c>
      <c r="P10" s="220"/>
      <c r="Q10" s="209" t="str">
        <f t="shared" si="12"/>
        <v/>
      </c>
      <c r="R10" s="215" t="str">
        <f t="shared" si="13"/>
        <v/>
      </c>
      <c r="S10" s="219">
        <f t="shared" si="3"/>
        <v>0</v>
      </c>
      <c r="T10" s="220"/>
      <c r="U10" s="209" t="str">
        <f t="shared" si="14"/>
        <v/>
      </c>
      <c r="V10" s="215" t="str">
        <f t="shared" si="15"/>
        <v/>
      </c>
      <c r="W10" s="219">
        <f t="shared" si="4"/>
        <v>0</v>
      </c>
      <c r="X10" s="220"/>
      <c r="Y10" s="209" t="str">
        <f t="shared" si="16"/>
        <v/>
      </c>
      <c r="Z10" s="215" t="str">
        <f t="shared" si="17"/>
        <v/>
      </c>
      <c r="AA10" s="219">
        <f t="shared" si="5"/>
        <v>0</v>
      </c>
      <c r="AB10" s="220"/>
      <c r="AC10" s="209" t="str">
        <f t="shared" si="18"/>
        <v/>
      </c>
      <c r="AD10" s="215" t="str">
        <f t="shared" si="19"/>
        <v/>
      </c>
      <c r="AE10" s="219">
        <f t="shared" si="6"/>
        <v>0</v>
      </c>
      <c r="AF10" s="220"/>
      <c r="AG10" s="209" t="str">
        <f t="shared" si="20"/>
        <v/>
      </c>
      <c r="AH10" s="215" t="str">
        <f t="shared" si="21"/>
        <v/>
      </c>
      <c r="AI10" s="219">
        <f t="shared" si="7"/>
        <v>0</v>
      </c>
      <c r="AJ10" s="220"/>
      <c r="AK10" s="209" t="str">
        <f t="shared" si="22"/>
        <v/>
      </c>
      <c r="AL10" s="215" t="str">
        <f t="shared" si="23"/>
        <v/>
      </c>
    </row>
    <row r="11" spans="1:38" x14ac:dyDescent="0.25">
      <c r="A11" s="217" t="s">
        <v>268</v>
      </c>
      <c r="B11" s="217" t="s">
        <v>24</v>
      </c>
      <c r="C11" s="217"/>
      <c r="D11" s="218">
        <v>1</v>
      </c>
      <c r="E11" s="185" t="str">
        <f>IFERROR(VLOOKUP($C11,Master_Device_DB!$J:$L,2,0),"")</f>
        <v/>
      </c>
      <c r="F11" s="212" t="str">
        <f>IFERROR(VLOOKUP($C11,Master_Device_DB!$J:$L,3,0),"")</f>
        <v/>
      </c>
      <c r="G11" s="219">
        <f t="shared" si="0"/>
        <v>0</v>
      </c>
      <c r="H11" s="220"/>
      <c r="I11" s="209" t="str">
        <f t="shared" si="8"/>
        <v/>
      </c>
      <c r="J11" s="215" t="str">
        <f t="shared" si="9"/>
        <v/>
      </c>
      <c r="K11" s="219">
        <f t="shared" si="1"/>
        <v>0</v>
      </c>
      <c r="L11" s="220"/>
      <c r="M11" s="209" t="str">
        <f t="shared" si="10"/>
        <v/>
      </c>
      <c r="N11" s="215" t="str">
        <f t="shared" si="11"/>
        <v/>
      </c>
      <c r="O11" s="219">
        <f t="shared" si="2"/>
        <v>0</v>
      </c>
      <c r="P11" s="220"/>
      <c r="Q11" s="209" t="str">
        <f t="shared" si="12"/>
        <v/>
      </c>
      <c r="R11" s="215" t="str">
        <f t="shared" si="13"/>
        <v/>
      </c>
      <c r="S11" s="219">
        <f t="shared" si="3"/>
        <v>0</v>
      </c>
      <c r="T11" s="220"/>
      <c r="U11" s="209" t="str">
        <f t="shared" si="14"/>
        <v/>
      </c>
      <c r="V11" s="215" t="str">
        <f t="shared" si="15"/>
        <v/>
      </c>
      <c r="W11" s="219">
        <f t="shared" si="4"/>
        <v>0</v>
      </c>
      <c r="X11" s="220"/>
      <c r="Y11" s="209" t="str">
        <f t="shared" si="16"/>
        <v/>
      </c>
      <c r="Z11" s="215" t="str">
        <f t="shared" si="17"/>
        <v/>
      </c>
      <c r="AA11" s="219">
        <f t="shared" si="5"/>
        <v>0</v>
      </c>
      <c r="AB11" s="220"/>
      <c r="AC11" s="209" t="str">
        <f t="shared" si="18"/>
        <v/>
      </c>
      <c r="AD11" s="215" t="str">
        <f t="shared" si="19"/>
        <v/>
      </c>
      <c r="AE11" s="219">
        <f t="shared" si="6"/>
        <v>0</v>
      </c>
      <c r="AF11" s="220"/>
      <c r="AG11" s="209" t="str">
        <f t="shared" si="20"/>
        <v/>
      </c>
      <c r="AH11" s="215" t="str">
        <f t="shared" si="21"/>
        <v/>
      </c>
      <c r="AI11" s="219">
        <f t="shared" si="7"/>
        <v>0</v>
      </c>
      <c r="AJ11" s="220"/>
      <c r="AK11" s="209" t="str">
        <f t="shared" si="22"/>
        <v/>
      </c>
      <c r="AL11" s="215" t="str">
        <f t="shared" si="23"/>
        <v/>
      </c>
    </row>
    <row r="12" spans="1:38" x14ac:dyDescent="0.25">
      <c r="A12" s="217" t="s">
        <v>268</v>
      </c>
      <c r="B12" s="217" t="s">
        <v>24</v>
      </c>
      <c r="C12" s="217"/>
      <c r="D12" s="218">
        <v>1</v>
      </c>
      <c r="E12" s="185" t="str">
        <f>IFERROR(VLOOKUP($C12,Master_Device_DB!$J:$L,2,0),"")</f>
        <v/>
      </c>
      <c r="F12" s="212" t="str">
        <f>IFERROR(VLOOKUP($C12,Master_Device_DB!$J:$L,3,0),"")</f>
        <v/>
      </c>
      <c r="G12" s="219">
        <f t="shared" si="0"/>
        <v>0</v>
      </c>
      <c r="H12" s="220"/>
      <c r="I12" s="209" t="str">
        <f t="shared" si="8"/>
        <v/>
      </c>
      <c r="J12" s="215" t="str">
        <f t="shared" si="9"/>
        <v/>
      </c>
      <c r="K12" s="219">
        <f t="shared" si="1"/>
        <v>0</v>
      </c>
      <c r="L12" s="220"/>
      <c r="M12" s="209" t="str">
        <f t="shared" si="10"/>
        <v/>
      </c>
      <c r="N12" s="215" t="str">
        <f t="shared" si="11"/>
        <v/>
      </c>
      <c r="O12" s="219">
        <f t="shared" si="2"/>
        <v>0</v>
      </c>
      <c r="P12" s="220"/>
      <c r="Q12" s="209" t="str">
        <f t="shared" si="12"/>
        <v/>
      </c>
      <c r="R12" s="215" t="str">
        <f t="shared" si="13"/>
        <v/>
      </c>
      <c r="S12" s="219">
        <f t="shared" si="3"/>
        <v>0</v>
      </c>
      <c r="T12" s="220"/>
      <c r="U12" s="209" t="str">
        <f t="shared" si="14"/>
        <v/>
      </c>
      <c r="V12" s="215" t="str">
        <f t="shared" si="15"/>
        <v/>
      </c>
      <c r="W12" s="219">
        <f t="shared" si="4"/>
        <v>0</v>
      </c>
      <c r="X12" s="220"/>
      <c r="Y12" s="209" t="str">
        <f t="shared" si="16"/>
        <v/>
      </c>
      <c r="Z12" s="215" t="str">
        <f t="shared" si="17"/>
        <v/>
      </c>
      <c r="AA12" s="219">
        <f t="shared" si="5"/>
        <v>0</v>
      </c>
      <c r="AB12" s="220"/>
      <c r="AC12" s="209" t="str">
        <f t="shared" si="18"/>
        <v/>
      </c>
      <c r="AD12" s="215" t="str">
        <f t="shared" si="19"/>
        <v/>
      </c>
      <c r="AE12" s="219">
        <f t="shared" si="6"/>
        <v>0</v>
      </c>
      <c r="AF12" s="220"/>
      <c r="AG12" s="209" t="str">
        <f t="shared" si="20"/>
        <v/>
      </c>
      <c r="AH12" s="215" t="str">
        <f t="shared" si="21"/>
        <v/>
      </c>
      <c r="AI12" s="219">
        <f t="shared" si="7"/>
        <v>0</v>
      </c>
      <c r="AJ12" s="220"/>
      <c r="AK12" s="209" t="str">
        <f t="shared" si="22"/>
        <v/>
      </c>
      <c r="AL12" s="215" t="str">
        <f t="shared" si="23"/>
        <v/>
      </c>
    </row>
    <row r="13" spans="1:38" x14ac:dyDescent="0.25">
      <c r="A13" s="217" t="s">
        <v>268</v>
      </c>
      <c r="B13" s="217" t="s">
        <v>25</v>
      </c>
      <c r="C13" s="217" t="s">
        <v>273</v>
      </c>
      <c r="D13" s="218">
        <v>1</v>
      </c>
      <c r="E13" s="185">
        <f>IFERROR(VLOOKUP($C13,Master_Device_DB!$J:$L,2,0),"")</f>
        <v>0.3</v>
      </c>
      <c r="F13" s="212">
        <f>IFERROR(VLOOKUP($C13,Master_Device_DB!$J:$L,3,0),"")</f>
        <v>3.5</v>
      </c>
      <c r="G13" s="219">
        <f t="shared" ref="G13:G18" si="24">$D13*H13</f>
        <v>0</v>
      </c>
      <c r="H13" s="220"/>
      <c r="I13" s="209">
        <f t="shared" si="8"/>
        <v>0</v>
      </c>
      <c r="J13" s="215">
        <f t="shared" si="9"/>
        <v>0</v>
      </c>
      <c r="K13" s="219">
        <f t="shared" si="1"/>
        <v>0</v>
      </c>
      <c r="L13" s="220"/>
      <c r="M13" s="209">
        <f t="shared" si="10"/>
        <v>0</v>
      </c>
      <c r="N13" s="215">
        <f t="shared" si="11"/>
        <v>0</v>
      </c>
      <c r="O13" s="219">
        <f t="shared" si="2"/>
        <v>0</v>
      </c>
      <c r="P13" s="220"/>
      <c r="Q13" s="209">
        <f t="shared" si="12"/>
        <v>0</v>
      </c>
      <c r="R13" s="215">
        <f t="shared" si="13"/>
        <v>0</v>
      </c>
      <c r="S13" s="219">
        <f t="shared" si="3"/>
        <v>0</v>
      </c>
      <c r="T13" s="220"/>
      <c r="U13" s="209">
        <f t="shared" si="14"/>
        <v>0</v>
      </c>
      <c r="V13" s="215">
        <f t="shared" si="15"/>
        <v>0</v>
      </c>
      <c r="W13" s="219">
        <f t="shared" si="4"/>
        <v>0</v>
      </c>
      <c r="X13" s="220"/>
      <c r="Y13" s="209">
        <f t="shared" si="16"/>
        <v>0</v>
      </c>
      <c r="Z13" s="215">
        <f t="shared" si="17"/>
        <v>0</v>
      </c>
      <c r="AA13" s="219">
        <f t="shared" si="5"/>
        <v>0</v>
      </c>
      <c r="AB13" s="220"/>
      <c r="AC13" s="209">
        <f t="shared" si="18"/>
        <v>0</v>
      </c>
      <c r="AD13" s="215">
        <f t="shared" si="19"/>
        <v>0</v>
      </c>
      <c r="AE13" s="219">
        <f t="shared" si="6"/>
        <v>0</v>
      </c>
      <c r="AF13" s="220"/>
      <c r="AG13" s="209">
        <f t="shared" si="20"/>
        <v>0</v>
      </c>
      <c r="AH13" s="215">
        <f t="shared" si="21"/>
        <v>0</v>
      </c>
      <c r="AI13" s="219">
        <f t="shared" si="7"/>
        <v>0</v>
      </c>
      <c r="AJ13" s="220"/>
      <c r="AK13" s="209">
        <f t="shared" si="22"/>
        <v>0</v>
      </c>
      <c r="AL13" s="215">
        <f t="shared" si="23"/>
        <v>0</v>
      </c>
    </row>
    <row r="14" spans="1:38" x14ac:dyDescent="0.25">
      <c r="A14" s="217" t="s">
        <v>268</v>
      </c>
      <c r="B14" s="217" t="s">
        <v>26</v>
      </c>
      <c r="C14" s="217" t="s">
        <v>276</v>
      </c>
      <c r="D14" s="218">
        <v>1</v>
      </c>
      <c r="E14" s="185">
        <f>IFERROR(VLOOKUP($C14,Master_Device_DB!$J:$L,2,0),"")</f>
        <v>0.3</v>
      </c>
      <c r="F14" s="212">
        <f>IFERROR(VLOOKUP($C14,Master_Device_DB!$J:$L,3,0),"")</f>
        <v>3.5</v>
      </c>
      <c r="G14" s="219">
        <f t="shared" si="24"/>
        <v>0</v>
      </c>
      <c r="H14" s="220"/>
      <c r="I14" s="209">
        <f t="shared" si="8"/>
        <v>0</v>
      </c>
      <c r="J14" s="215">
        <f t="shared" si="9"/>
        <v>0</v>
      </c>
      <c r="K14" s="219">
        <f t="shared" si="1"/>
        <v>0</v>
      </c>
      <c r="L14" s="220"/>
      <c r="M14" s="209">
        <f t="shared" si="10"/>
        <v>0</v>
      </c>
      <c r="N14" s="215">
        <f t="shared" si="11"/>
        <v>0</v>
      </c>
      <c r="O14" s="219">
        <f t="shared" si="2"/>
        <v>0</v>
      </c>
      <c r="P14" s="220"/>
      <c r="Q14" s="209">
        <f t="shared" si="12"/>
        <v>0</v>
      </c>
      <c r="R14" s="215">
        <f t="shared" si="13"/>
        <v>0</v>
      </c>
      <c r="S14" s="219">
        <f t="shared" si="3"/>
        <v>0</v>
      </c>
      <c r="T14" s="220"/>
      <c r="U14" s="209">
        <f t="shared" si="14"/>
        <v>0</v>
      </c>
      <c r="V14" s="215">
        <f t="shared" si="15"/>
        <v>0</v>
      </c>
      <c r="W14" s="219">
        <f t="shared" si="4"/>
        <v>0</v>
      </c>
      <c r="X14" s="220"/>
      <c r="Y14" s="209">
        <f t="shared" si="16"/>
        <v>0</v>
      </c>
      <c r="Z14" s="215">
        <f t="shared" si="17"/>
        <v>0</v>
      </c>
      <c r="AA14" s="219">
        <f t="shared" si="5"/>
        <v>0</v>
      </c>
      <c r="AB14" s="220"/>
      <c r="AC14" s="209">
        <f t="shared" si="18"/>
        <v>0</v>
      </c>
      <c r="AD14" s="215">
        <f t="shared" si="19"/>
        <v>0</v>
      </c>
      <c r="AE14" s="219">
        <f t="shared" si="6"/>
        <v>0</v>
      </c>
      <c r="AF14" s="220"/>
      <c r="AG14" s="209">
        <f t="shared" si="20"/>
        <v>0</v>
      </c>
      <c r="AH14" s="215">
        <f t="shared" si="21"/>
        <v>0</v>
      </c>
      <c r="AI14" s="219">
        <f t="shared" si="7"/>
        <v>0</v>
      </c>
      <c r="AJ14" s="220"/>
      <c r="AK14" s="209">
        <f t="shared" si="22"/>
        <v>0</v>
      </c>
      <c r="AL14" s="215">
        <f t="shared" si="23"/>
        <v>0</v>
      </c>
    </row>
    <row r="15" spans="1:38" x14ac:dyDescent="0.25">
      <c r="A15" s="217" t="s">
        <v>268</v>
      </c>
      <c r="B15" s="217" t="s">
        <v>27</v>
      </c>
      <c r="C15" s="217" t="s">
        <v>279</v>
      </c>
      <c r="D15" s="218">
        <v>1</v>
      </c>
      <c r="E15" s="185">
        <f>IFERROR(VLOOKUP($C15,Master_Device_DB!$J:$L,2,0),"")</f>
        <v>0</v>
      </c>
      <c r="F15" s="212">
        <f>IFERROR(VLOOKUP($C15,Master_Device_DB!$J:$L,3,0),"")</f>
        <v>0</v>
      </c>
      <c r="G15" s="219">
        <f t="shared" si="24"/>
        <v>0</v>
      </c>
      <c r="H15" s="220"/>
      <c r="I15" s="209">
        <f t="shared" si="8"/>
        <v>0</v>
      </c>
      <c r="J15" s="215">
        <f t="shared" si="9"/>
        <v>0</v>
      </c>
      <c r="K15" s="219">
        <f t="shared" si="1"/>
        <v>0</v>
      </c>
      <c r="L15" s="220"/>
      <c r="M15" s="209">
        <f t="shared" si="10"/>
        <v>0</v>
      </c>
      <c r="N15" s="215">
        <f t="shared" si="11"/>
        <v>0</v>
      </c>
      <c r="O15" s="219">
        <f t="shared" si="2"/>
        <v>0</v>
      </c>
      <c r="P15" s="220"/>
      <c r="Q15" s="209">
        <f t="shared" si="12"/>
        <v>0</v>
      </c>
      <c r="R15" s="215">
        <f t="shared" si="13"/>
        <v>0</v>
      </c>
      <c r="S15" s="219">
        <f t="shared" si="3"/>
        <v>0</v>
      </c>
      <c r="T15" s="220"/>
      <c r="U15" s="209">
        <f t="shared" si="14"/>
        <v>0</v>
      </c>
      <c r="V15" s="215">
        <f t="shared" si="15"/>
        <v>0</v>
      </c>
      <c r="W15" s="219">
        <f t="shared" si="4"/>
        <v>0</v>
      </c>
      <c r="X15" s="220"/>
      <c r="Y15" s="209">
        <f t="shared" si="16"/>
        <v>0</v>
      </c>
      <c r="Z15" s="215">
        <f t="shared" si="17"/>
        <v>0</v>
      </c>
      <c r="AA15" s="219">
        <f t="shared" si="5"/>
        <v>0</v>
      </c>
      <c r="AB15" s="220"/>
      <c r="AC15" s="209">
        <f t="shared" si="18"/>
        <v>0</v>
      </c>
      <c r="AD15" s="215">
        <f t="shared" si="19"/>
        <v>0</v>
      </c>
      <c r="AE15" s="219">
        <f t="shared" si="6"/>
        <v>0</v>
      </c>
      <c r="AF15" s="220"/>
      <c r="AG15" s="209">
        <f t="shared" si="20"/>
        <v>0</v>
      </c>
      <c r="AH15" s="215">
        <f t="shared" si="21"/>
        <v>0</v>
      </c>
      <c r="AI15" s="219">
        <f t="shared" si="7"/>
        <v>0</v>
      </c>
      <c r="AJ15" s="220"/>
      <c r="AK15" s="209">
        <f t="shared" si="22"/>
        <v>0</v>
      </c>
      <c r="AL15" s="215">
        <f t="shared" si="23"/>
        <v>0</v>
      </c>
    </row>
    <row r="16" spans="1:38" x14ac:dyDescent="0.25">
      <c r="A16" s="217" t="s">
        <v>268</v>
      </c>
      <c r="B16" s="217" t="s">
        <v>28</v>
      </c>
      <c r="C16" s="217" t="s">
        <v>282</v>
      </c>
      <c r="D16" s="218">
        <v>1</v>
      </c>
      <c r="E16" s="185">
        <f>IFERROR(VLOOKUP($C16,Master_Device_DB!$J:$L,2,0),"")</f>
        <v>0</v>
      </c>
      <c r="F16" s="212">
        <f>IFERROR(VLOOKUP($C16,Master_Device_DB!$J:$L,3,0),"")</f>
        <v>0</v>
      </c>
      <c r="G16" s="219">
        <f t="shared" si="24"/>
        <v>0</v>
      </c>
      <c r="H16" s="220"/>
      <c r="I16" s="209">
        <f t="shared" si="8"/>
        <v>0</v>
      </c>
      <c r="J16" s="215">
        <f t="shared" si="9"/>
        <v>0</v>
      </c>
      <c r="K16" s="219">
        <f t="shared" si="1"/>
        <v>0</v>
      </c>
      <c r="L16" s="220"/>
      <c r="M16" s="209">
        <f t="shared" si="10"/>
        <v>0</v>
      </c>
      <c r="N16" s="215">
        <f t="shared" si="11"/>
        <v>0</v>
      </c>
      <c r="O16" s="219">
        <f t="shared" si="2"/>
        <v>0</v>
      </c>
      <c r="P16" s="220"/>
      <c r="Q16" s="209">
        <f t="shared" si="12"/>
        <v>0</v>
      </c>
      <c r="R16" s="215">
        <f t="shared" si="13"/>
        <v>0</v>
      </c>
      <c r="S16" s="219">
        <f t="shared" si="3"/>
        <v>0</v>
      </c>
      <c r="T16" s="220"/>
      <c r="U16" s="209">
        <f t="shared" si="14"/>
        <v>0</v>
      </c>
      <c r="V16" s="215">
        <f t="shared" si="15"/>
        <v>0</v>
      </c>
      <c r="W16" s="219">
        <f t="shared" si="4"/>
        <v>0</v>
      </c>
      <c r="X16" s="220"/>
      <c r="Y16" s="209">
        <f t="shared" si="16"/>
        <v>0</v>
      </c>
      <c r="Z16" s="215">
        <f t="shared" si="17"/>
        <v>0</v>
      </c>
      <c r="AA16" s="219">
        <f t="shared" si="5"/>
        <v>0</v>
      </c>
      <c r="AB16" s="220"/>
      <c r="AC16" s="209">
        <f t="shared" si="18"/>
        <v>0</v>
      </c>
      <c r="AD16" s="215">
        <f t="shared" si="19"/>
        <v>0</v>
      </c>
      <c r="AE16" s="219">
        <f t="shared" si="6"/>
        <v>0</v>
      </c>
      <c r="AF16" s="220"/>
      <c r="AG16" s="209">
        <f t="shared" si="20"/>
        <v>0</v>
      </c>
      <c r="AH16" s="215">
        <f t="shared" si="21"/>
        <v>0</v>
      </c>
      <c r="AI16" s="219">
        <f t="shared" si="7"/>
        <v>0</v>
      </c>
      <c r="AJ16" s="220"/>
      <c r="AK16" s="209">
        <f t="shared" si="22"/>
        <v>0</v>
      </c>
      <c r="AL16" s="215">
        <f t="shared" si="23"/>
        <v>0</v>
      </c>
    </row>
    <row r="17" spans="1:38" x14ac:dyDescent="0.25">
      <c r="A17" s="217" t="s">
        <v>268</v>
      </c>
      <c r="B17" s="217" t="s">
        <v>29</v>
      </c>
      <c r="C17" s="217" t="s">
        <v>285</v>
      </c>
      <c r="D17" s="218">
        <v>1</v>
      </c>
      <c r="E17" s="185">
        <f>IFERROR(VLOOKUP($C17,Master_Device_DB!$J:$L,2,0),"")</f>
        <v>0.3</v>
      </c>
      <c r="F17" s="212">
        <f>IFERROR(VLOOKUP($C17,Master_Device_DB!$J:$L,3,0),"")</f>
        <v>3.5</v>
      </c>
      <c r="G17" s="219">
        <f t="shared" si="24"/>
        <v>0</v>
      </c>
      <c r="H17" s="220"/>
      <c r="I17" s="209">
        <f t="shared" si="8"/>
        <v>0</v>
      </c>
      <c r="J17" s="215">
        <f t="shared" si="9"/>
        <v>0</v>
      </c>
      <c r="K17" s="219">
        <f t="shared" si="1"/>
        <v>0</v>
      </c>
      <c r="L17" s="220"/>
      <c r="M17" s="209">
        <f t="shared" si="10"/>
        <v>0</v>
      </c>
      <c r="N17" s="215">
        <f t="shared" si="11"/>
        <v>0</v>
      </c>
      <c r="O17" s="219">
        <f t="shared" si="2"/>
        <v>0</v>
      </c>
      <c r="P17" s="220"/>
      <c r="Q17" s="209">
        <f t="shared" si="12"/>
        <v>0</v>
      </c>
      <c r="R17" s="215">
        <f t="shared" si="13"/>
        <v>0</v>
      </c>
      <c r="S17" s="219">
        <f t="shared" si="3"/>
        <v>0</v>
      </c>
      <c r="T17" s="220"/>
      <c r="U17" s="209">
        <f t="shared" si="14"/>
        <v>0</v>
      </c>
      <c r="V17" s="215">
        <f t="shared" si="15"/>
        <v>0</v>
      </c>
      <c r="W17" s="219">
        <f t="shared" si="4"/>
        <v>0</v>
      </c>
      <c r="X17" s="220"/>
      <c r="Y17" s="209">
        <f t="shared" si="16"/>
        <v>0</v>
      </c>
      <c r="Z17" s="215">
        <f t="shared" si="17"/>
        <v>0</v>
      </c>
      <c r="AA17" s="219">
        <f t="shared" si="5"/>
        <v>0</v>
      </c>
      <c r="AB17" s="220"/>
      <c r="AC17" s="209">
        <f t="shared" si="18"/>
        <v>0</v>
      </c>
      <c r="AD17" s="215">
        <f t="shared" si="19"/>
        <v>0</v>
      </c>
      <c r="AE17" s="219">
        <f t="shared" si="6"/>
        <v>0</v>
      </c>
      <c r="AF17" s="220"/>
      <c r="AG17" s="209">
        <f t="shared" si="20"/>
        <v>0</v>
      </c>
      <c r="AH17" s="215">
        <f t="shared" si="21"/>
        <v>0</v>
      </c>
      <c r="AI17" s="219">
        <f t="shared" si="7"/>
        <v>0</v>
      </c>
      <c r="AJ17" s="220"/>
      <c r="AK17" s="209">
        <f t="shared" si="22"/>
        <v>0</v>
      </c>
      <c r="AL17" s="215">
        <f t="shared" si="23"/>
        <v>0</v>
      </c>
    </row>
    <row r="18" spans="1:38" x14ac:dyDescent="0.25">
      <c r="A18" s="217" t="s">
        <v>268</v>
      </c>
      <c r="B18" s="217" t="s">
        <v>30</v>
      </c>
      <c r="C18" s="217"/>
      <c r="D18" s="218">
        <v>1</v>
      </c>
      <c r="E18" s="185" t="str">
        <f>IFERROR(VLOOKUP($C18,Master_Device_DB!$J:$L,2,0),"")</f>
        <v/>
      </c>
      <c r="F18" s="212" t="str">
        <f>IFERROR(VLOOKUP($C18,Master_Device_DB!$J:$L,3,0),"")</f>
        <v/>
      </c>
      <c r="G18" s="219">
        <f t="shared" si="24"/>
        <v>0</v>
      </c>
      <c r="H18" s="220"/>
      <c r="I18" s="209" t="str">
        <f t="shared" si="8"/>
        <v/>
      </c>
      <c r="J18" s="215" t="str">
        <f t="shared" si="9"/>
        <v/>
      </c>
      <c r="K18" s="219">
        <f t="shared" si="1"/>
        <v>0</v>
      </c>
      <c r="L18" s="220"/>
      <c r="M18" s="209" t="str">
        <f t="shared" si="10"/>
        <v/>
      </c>
      <c r="N18" s="215" t="str">
        <f t="shared" si="11"/>
        <v/>
      </c>
      <c r="O18" s="219">
        <f t="shared" si="2"/>
        <v>0</v>
      </c>
      <c r="P18" s="220"/>
      <c r="Q18" s="209" t="str">
        <f t="shared" si="12"/>
        <v/>
      </c>
      <c r="R18" s="215" t="str">
        <f t="shared" si="13"/>
        <v/>
      </c>
      <c r="S18" s="219">
        <f t="shared" si="3"/>
        <v>0</v>
      </c>
      <c r="T18" s="220"/>
      <c r="U18" s="209" t="str">
        <f t="shared" si="14"/>
        <v/>
      </c>
      <c r="V18" s="215" t="str">
        <f t="shared" si="15"/>
        <v/>
      </c>
      <c r="W18" s="219">
        <f t="shared" si="4"/>
        <v>0</v>
      </c>
      <c r="X18" s="220"/>
      <c r="Y18" s="209" t="str">
        <f t="shared" si="16"/>
        <v/>
      </c>
      <c r="Z18" s="215" t="str">
        <f t="shared" si="17"/>
        <v/>
      </c>
      <c r="AA18" s="219">
        <f t="shared" si="5"/>
        <v>0</v>
      </c>
      <c r="AB18" s="220"/>
      <c r="AC18" s="209" t="str">
        <f t="shared" si="18"/>
        <v/>
      </c>
      <c r="AD18" s="215" t="str">
        <f t="shared" si="19"/>
        <v/>
      </c>
      <c r="AE18" s="219">
        <f t="shared" si="6"/>
        <v>0</v>
      </c>
      <c r="AF18" s="220"/>
      <c r="AG18" s="209" t="str">
        <f t="shared" si="20"/>
        <v/>
      </c>
      <c r="AH18" s="215" t="str">
        <f t="shared" si="21"/>
        <v/>
      </c>
      <c r="AI18" s="219">
        <f t="shared" si="7"/>
        <v>0</v>
      </c>
      <c r="AJ18" s="220"/>
      <c r="AK18" s="209" t="str">
        <f t="shared" si="22"/>
        <v/>
      </c>
      <c r="AL18" s="215" t="str">
        <f t="shared" si="23"/>
        <v/>
      </c>
    </row>
    <row r="19" spans="1:38" x14ac:dyDescent="0.25">
      <c r="A19" s="217" t="s">
        <v>268</v>
      </c>
      <c r="B19" s="217" t="s">
        <v>31</v>
      </c>
      <c r="C19" s="217" t="s">
        <v>290</v>
      </c>
      <c r="D19" s="218">
        <v>1</v>
      </c>
      <c r="E19" s="185">
        <f>IFERROR(VLOOKUP($C19,Master_Device_DB!$J:$L,2,0),"")</f>
        <v>0</v>
      </c>
      <c r="F19" s="212">
        <f>IFERROR(VLOOKUP($C19,Master_Device_DB!$J:$L,3,0),"")</f>
        <v>0</v>
      </c>
      <c r="G19" s="219">
        <f t="shared" ref="G19:G60" si="25">$D19*H19</f>
        <v>0</v>
      </c>
      <c r="H19" s="220"/>
      <c r="I19" s="209">
        <f t="shared" si="8"/>
        <v>0</v>
      </c>
      <c r="J19" s="215">
        <f t="shared" si="9"/>
        <v>0</v>
      </c>
      <c r="K19" s="219">
        <f t="shared" si="1"/>
        <v>0</v>
      </c>
      <c r="L19" s="220"/>
      <c r="M19" s="209">
        <f t="shared" si="10"/>
        <v>0</v>
      </c>
      <c r="N19" s="215">
        <f t="shared" si="11"/>
        <v>0</v>
      </c>
      <c r="O19" s="219">
        <f t="shared" si="2"/>
        <v>0</v>
      </c>
      <c r="P19" s="220"/>
      <c r="Q19" s="209">
        <f t="shared" si="12"/>
        <v>0</v>
      </c>
      <c r="R19" s="215">
        <f t="shared" si="13"/>
        <v>0</v>
      </c>
      <c r="S19" s="219">
        <f t="shared" si="3"/>
        <v>0</v>
      </c>
      <c r="T19" s="220"/>
      <c r="U19" s="209">
        <f t="shared" si="14"/>
        <v>0</v>
      </c>
      <c r="V19" s="215">
        <f t="shared" si="15"/>
        <v>0</v>
      </c>
      <c r="W19" s="219">
        <f t="shared" si="4"/>
        <v>0</v>
      </c>
      <c r="X19" s="220"/>
      <c r="Y19" s="209">
        <f t="shared" si="16"/>
        <v>0</v>
      </c>
      <c r="Z19" s="215">
        <f t="shared" si="17"/>
        <v>0</v>
      </c>
      <c r="AA19" s="219">
        <f t="shared" si="5"/>
        <v>0</v>
      </c>
      <c r="AB19" s="220"/>
      <c r="AC19" s="209">
        <f t="shared" si="18"/>
        <v>0</v>
      </c>
      <c r="AD19" s="215">
        <f t="shared" si="19"/>
        <v>0</v>
      </c>
      <c r="AE19" s="219">
        <f t="shared" si="6"/>
        <v>0</v>
      </c>
      <c r="AF19" s="220"/>
      <c r="AG19" s="209">
        <f t="shared" si="20"/>
        <v>0</v>
      </c>
      <c r="AH19" s="215">
        <f t="shared" si="21"/>
        <v>0</v>
      </c>
      <c r="AI19" s="219">
        <f t="shared" si="7"/>
        <v>0</v>
      </c>
      <c r="AJ19" s="220"/>
      <c r="AK19" s="209">
        <f t="shared" si="22"/>
        <v>0</v>
      </c>
      <c r="AL19" s="215">
        <f t="shared" si="23"/>
        <v>0</v>
      </c>
    </row>
    <row r="20" spans="1:38" x14ac:dyDescent="0.25">
      <c r="A20" s="217" t="s">
        <v>268</v>
      </c>
      <c r="B20" s="217" t="s">
        <v>32</v>
      </c>
      <c r="C20" s="217" t="s">
        <v>293</v>
      </c>
      <c r="D20" s="218">
        <v>1</v>
      </c>
      <c r="E20" s="185">
        <f>IFERROR(VLOOKUP($C20,Master_Device_DB!$J:$L,2,0),"")</f>
        <v>0.3</v>
      </c>
      <c r="F20" s="212">
        <f>IFERROR(VLOOKUP($C20,Master_Device_DB!$J:$L,3,0),"")</f>
        <v>3.5</v>
      </c>
      <c r="G20" s="219">
        <f t="shared" si="25"/>
        <v>0</v>
      </c>
      <c r="H20" s="220"/>
      <c r="I20" s="209">
        <f t="shared" si="8"/>
        <v>0</v>
      </c>
      <c r="J20" s="215">
        <f t="shared" si="9"/>
        <v>0</v>
      </c>
      <c r="K20" s="219">
        <f t="shared" si="1"/>
        <v>0</v>
      </c>
      <c r="L20" s="220"/>
      <c r="M20" s="209">
        <f t="shared" si="10"/>
        <v>0</v>
      </c>
      <c r="N20" s="215">
        <f t="shared" si="11"/>
        <v>0</v>
      </c>
      <c r="O20" s="219">
        <f t="shared" si="2"/>
        <v>0</v>
      </c>
      <c r="P20" s="220"/>
      <c r="Q20" s="209">
        <f t="shared" si="12"/>
        <v>0</v>
      </c>
      <c r="R20" s="215">
        <f t="shared" si="13"/>
        <v>0</v>
      </c>
      <c r="S20" s="219">
        <f t="shared" si="3"/>
        <v>0</v>
      </c>
      <c r="T20" s="220"/>
      <c r="U20" s="209">
        <f t="shared" si="14"/>
        <v>0</v>
      </c>
      <c r="V20" s="215">
        <f t="shared" si="15"/>
        <v>0</v>
      </c>
      <c r="W20" s="219">
        <f t="shared" si="4"/>
        <v>0</v>
      </c>
      <c r="X20" s="220"/>
      <c r="Y20" s="209">
        <f t="shared" si="16"/>
        <v>0</v>
      </c>
      <c r="Z20" s="215">
        <f t="shared" si="17"/>
        <v>0</v>
      </c>
      <c r="AA20" s="219">
        <f t="shared" si="5"/>
        <v>0</v>
      </c>
      <c r="AB20" s="220"/>
      <c r="AC20" s="209">
        <f t="shared" si="18"/>
        <v>0</v>
      </c>
      <c r="AD20" s="215">
        <f t="shared" si="19"/>
        <v>0</v>
      </c>
      <c r="AE20" s="219">
        <f t="shared" si="6"/>
        <v>0</v>
      </c>
      <c r="AF20" s="220"/>
      <c r="AG20" s="209">
        <f t="shared" si="20"/>
        <v>0</v>
      </c>
      <c r="AH20" s="215">
        <f t="shared" si="21"/>
        <v>0</v>
      </c>
      <c r="AI20" s="219">
        <f t="shared" si="7"/>
        <v>0</v>
      </c>
      <c r="AJ20" s="220"/>
      <c r="AK20" s="209">
        <f t="shared" si="22"/>
        <v>0</v>
      </c>
      <c r="AL20" s="215">
        <f t="shared" si="23"/>
        <v>0</v>
      </c>
    </row>
    <row r="21" spans="1:38" x14ac:dyDescent="0.25">
      <c r="A21" s="217" t="s">
        <v>268</v>
      </c>
      <c r="B21" s="217" t="s">
        <v>33</v>
      </c>
      <c r="C21" s="217" t="s">
        <v>296</v>
      </c>
      <c r="D21" s="218">
        <v>1</v>
      </c>
      <c r="E21" s="185">
        <f>IFERROR(VLOOKUP($C21,Master_Device_DB!$J:$L,2,0),"")</f>
        <v>0</v>
      </c>
      <c r="F21" s="212">
        <f>IFERROR(VLOOKUP($C21,Master_Device_DB!$J:$L,3,0),"")</f>
        <v>0</v>
      </c>
      <c r="G21" s="219">
        <f t="shared" si="25"/>
        <v>0</v>
      </c>
      <c r="H21" s="220"/>
      <c r="I21" s="209">
        <f t="shared" si="8"/>
        <v>0</v>
      </c>
      <c r="J21" s="215">
        <f t="shared" si="9"/>
        <v>0</v>
      </c>
      <c r="K21" s="219">
        <f t="shared" si="1"/>
        <v>0</v>
      </c>
      <c r="L21" s="220"/>
      <c r="M21" s="209">
        <f t="shared" si="10"/>
        <v>0</v>
      </c>
      <c r="N21" s="215">
        <f t="shared" si="11"/>
        <v>0</v>
      </c>
      <c r="O21" s="219">
        <f t="shared" si="2"/>
        <v>0</v>
      </c>
      <c r="P21" s="220"/>
      <c r="Q21" s="209">
        <f t="shared" si="12"/>
        <v>0</v>
      </c>
      <c r="R21" s="215">
        <f t="shared" si="13"/>
        <v>0</v>
      </c>
      <c r="S21" s="219">
        <f t="shared" si="3"/>
        <v>0</v>
      </c>
      <c r="T21" s="220"/>
      <c r="U21" s="209">
        <f t="shared" si="14"/>
        <v>0</v>
      </c>
      <c r="V21" s="215">
        <f t="shared" si="15"/>
        <v>0</v>
      </c>
      <c r="W21" s="219">
        <f t="shared" si="4"/>
        <v>0</v>
      </c>
      <c r="X21" s="220"/>
      <c r="Y21" s="209">
        <f t="shared" si="16"/>
        <v>0</v>
      </c>
      <c r="Z21" s="215">
        <f t="shared" si="17"/>
        <v>0</v>
      </c>
      <c r="AA21" s="219">
        <f t="shared" si="5"/>
        <v>0</v>
      </c>
      <c r="AB21" s="220"/>
      <c r="AC21" s="209">
        <f t="shared" si="18"/>
        <v>0</v>
      </c>
      <c r="AD21" s="215">
        <f t="shared" si="19"/>
        <v>0</v>
      </c>
      <c r="AE21" s="219">
        <f t="shared" si="6"/>
        <v>0</v>
      </c>
      <c r="AF21" s="220"/>
      <c r="AG21" s="209">
        <f t="shared" si="20"/>
        <v>0</v>
      </c>
      <c r="AH21" s="215">
        <f t="shared" si="21"/>
        <v>0</v>
      </c>
      <c r="AI21" s="219">
        <f t="shared" si="7"/>
        <v>0</v>
      </c>
      <c r="AJ21" s="220"/>
      <c r="AK21" s="209">
        <f t="shared" si="22"/>
        <v>0</v>
      </c>
      <c r="AL21" s="215">
        <f t="shared" si="23"/>
        <v>0</v>
      </c>
    </row>
    <row r="22" spans="1:38" x14ac:dyDescent="0.25">
      <c r="A22" s="217" t="s">
        <v>268</v>
      </c>
      <c r="B22" s="217" t="s">
        <v>34</v>
      </c>
      <c r="C22" s="217" t="s">
        <v>299</v>
      </c>
      <c r="D22" s="218">
        <v>1</v>
      </c>
      <c r="E22" s="185">
        <f>IFERROR(VLOOKUP($C22,Master_Device_DB!$J:$L,2,0),"")</f>
        <v>0.3</v>
      </c>
      <c r="F22" s="212">
        <f>IFERROR(VLOOKUP($C22,Master_Device_DB!$J:$L,3,0),"")</f>
        <v>3.5</v>
      </c>
      <c r="G22" s="219">
        <f t="shared" si="25"/>
        <v>0</v>
      </c>
      <c r="H22" s="220"/>
      <c r="I22" s="209">
        <f t="shared" si="8"/>
        <v>0</v>
      </c>
      <c r="J22" s="215">
        <f t="shared" si="9"/>
        <v>0</v>
      </c>
      <c r="K22" s="219">
        <f t="shared" si="1"/>
        <v>0</v>
      </c>
      <c r="L22" s="220"/>
      <c r="M22" s="209">
        <f t="shared" si="10"/>
        <v>0</v>
      </c>
      <c r="N22" s="215">
        <f t="shared" si="11"/>
        <v>0</v>
      </c>
      <c r="O22" s="219">
        <f t="shared" si="2"/>
        <v>0</v>
      </c>
      <c r="P22" s="220"/>
      <c r="Q22" s="209">
        <f t="shared" si="12"/>
        <v>0</v>
      </c>
      <c r="R22" s="215">
        <f t="shared" si="13"/>
        <v>0</v>
      </c>
      <c r="S22" s="219">
        <f t="shared" si="3"/>
        <v>0</v>
      </c>
      <c r="T22" s="220"/>
      <c r="U22" s="209">
        <f t="shared" si="14"/>
        <v>0</v>
      </c>
      <c r="V22" s="215">
        <f t="shared" si="15"/>
        <v>0</v>
      </c>
      <c r="W22" s="219">
        <f t="shared" si="4"/>
        <v>0</v>
      </c>
      <c r="X22" s="220"/>
      <c r="Y22" s="209">
        <f t="shared" si="16"/>
        <v>0</v>
      </c>
      <c r="Z22" s="215">
        <f t="shared" si="17"/>
        <v>0</v>
      </c>
      <c r="AA22" s="219">
        <f t="shared" si="5"/>
        <v>0</v>
      </c>
      <c r="AB22" s="220"/>
      <c r="AC22" s="209">
        <f t="shared" si="18"/>
        <v>0</v>
      </c>
      <c r="AD22" s="215">
        <f t="shared" si="19"/>
        <v>0</v>
      </c>
      <c r="AE22" s="219">
        <f t="shared" si="6"/>
        <v>0</v>
      </c>
      <c r="AF22" s="220"/>
      <c r="AG22" s="209">
        <f t="shared" si="20"/>
        <v>0</v>
      </c>
      <c r="AH22" s="215">
        <f t="shared" si="21"/>
        <v>0</v>
      </c>
      <c r="AI22" s="219">
        <f t="shared" si="7"/>
        <v>0</v>
      </c>
      <c r="AJ22" s="220"/>
      <c r="AK22" s="209">
        <f t="shared" si="22"/>
        <v>0</v>
      </c>
      <c r="AL22" s="215">
        <f t="shared" si="23"/>
        <v>0</v>
      </c>
    </row>
    <row r="23" spans="1:38" x14ac:dyDescent="0.25">
      <c r="A23" s="217" t="s">
        <v>268</v>
      </c>
      <c r="B23" s="217" t="s">
        <v>35</v>
      </c>
      <c r="C23" s="217" t="s">
        <v>302</v>
      </c>
      <c r="D23" s="218">
        <v>1</v>
      </c>
      <c r="E23" s="185">
        <f>IFERROR(VLOOKUP($C23,Master_Device_DB!$J:$L,2,0),"")</f>
        <v>0.3</v>
      </c>
      <c r="F23" s="212">
        <f>IFERROR(VLOOKUP($C23,Master_Device_DB!$J:$L,3,0),"")</f>
        <v>3.5</v>
      </c>
      <c r="G23" s="219">
        <f t="shared" si="25"/>
        <v>0</v>
      </c>
      <c r="H23" s="220"/>
      <c r="I23" s="209">
        <f t="shared" si="8"/>
        <v>0</v>
      </c>
      <c r="J23" s="215">
        <f t="shared" si="9"/>
        <v>0</v>
      </c>
      <c r="K23" s="219">
        <f t="shared" si="1"/>
        <v>0</v>
      </c>
      <c r="L23" s="220"/>
      <c r="M23" s="209">
        <f t="shared" si="10"/>
        <v>0</v>
      </c>
      <c r="N23" s="215">
        <f t="shared" si="11"/>
        <v>0</v>
      </c>
      <c r="O23" s="219">
        <f t="shared" si="2"/>
        <v>0</v>
      </c>
      <c r="P23" s="220"/>
      <c r="Q23" s="209">
        <f t="shared" si="12"/>
        <v>0</v>
      </c>
      <c r="R23" s="215">
        <f t="shared" si="13"/>
        <v>0</v>
      </c>
      <c r="S23" s="219">
        <f t="shared" si="3"/>
        <v>0</v>
      </c>
      <c r="T23" s="220"/>
      <c r="U23" s="209">
        <f t="shared" si="14"/>
        <v>0</v>
      </c>
      <c r="V23" s="215">
        <f t="shared" si="15"/>
        <v>0</v>
      </c>
      <c r="W23" s="219">
        <f t="shared" si="4"/>
        <v>0</v>
      </c>
      <c r="X23" s="220"/>
      <c r="Y23" s="209">
        <f t="shared" si="16"/>
        <v>0</v>
      </c>
      <c r="Z23" s="215">
        <f t="shared" si="17"/>
        <v>0</v>
      </c>
      <c r="AA23" s="219">
        <f t="shared" si="5"/>
        <v>0</v>
      </c>
      <c r="AB23" s="220"/>
      <c r="AC23" s="209">
        <f t="shared" si="18"/>
        <v>0</v>
      </c>
      <c r="AD23" s="215">
        <f t="shared" si="19"/>
        <v>0</v>
      </c>
      <c r="AE23" s="219">
        <f t="shared" si="6"/>
        <v>0</v>
      </c>
      <c r="AF23" s="220"/>
      <c r="AG23" s="209">
        <f t="shared" si="20"/>
        <v>0</v>
      </c>
      <c r="AH23" s="215">
        <f t="shared" si="21"/>
        <v>0</v>
      </c>
      <c r="AI23" s="219">
        <f t="shared" si="7"/>
        <v>0</v>
      </c>
      <c r="AJ23" s="220"/>
      <c r="AK23" s="209">
        <f t="shared" si="22"/>
        <v>0</v>
      </c>
      <c r="AL23" s="215">
        <f t="shared" si="23"/>
        <v>0</v>
      </c>
    </row>
    <row r="24" spans="1:38" x14ac:dyDescent="0.25">
      <c r="A24" s="217" t="s">
        <v>268</v>
      </c>
      <c r="B24" s="217" t="s">
        <v>36</v>
      </c>
      <c r="C24" s="217" t="s">
        <v>305</v>
      </c>
      <c r="D24" s="218">
        <v>1</v>
      </c>
      <c r="E24" s="185">
        <f>IFERROR(VLOOKUP($C24,Master_Device_DB!$J:$L,2,0),"")</f>
        <v>0.3</v>
      </c>
      <c r="F24" s="212">
        <f>IFERROR(VLOOKUP($C24,Master_Device_DB!$J:$L,3,0),"")</f>
        <v>3.5</v>
      </c>
      <c r="G24" s="219">
        <f t="shared" si="25"/>
        <v>0</v>
      </c>
      <c r="H24" s="220"/>
      <c r="I24" s="209">
        <f t="shared" si="8"/>
        <v>0</v>
      </c>
      <c r="J24" s="215">
        <f t="shared" si="9"/>
        <v>0</v>
      </c>
      <c r="K24" s="219">
        <f t="shared" si="1"/>
        <v>0</v>
      </c>
      <c r="L24" s="220"/>
      <c r="M24" s="209">
        <f t="shared" si="10"/>
        <v>0</v>
      </c>
      <c r="N24" s="215">
        <f t="shared" si="11"/>
        <v>0</v>
      </c>
      <c r="O24" s="219">
        <f t="shared" si="2"/>
        <v>0</v>
      </c>
      <c r="P24" s="220"/>
      <c r="Q24" s="209">
        <f t="shared" si="12"/>
        <v>0</v>
      </c>
      <c r="R24" s="215">
        <f t="shared" si="13"/>
        <v>0</v>
      </c>
      <c r="S24" s="219">
        <f t="shared" si="3"/>
        <v>0</v>
      </c>
      <c r="T24" s="220"/>
      <c r="U24" s="209">
        <f t="shared" si="14"/>
        <v>0</v>
      </c>
      <c r="V24" s="215">
        <f t="shared" si="15"/>
        <v>0</v>
      </c>
      <c r="W24" s="219">
        <f t="shared" si="4"/>
        <v>0</v>
      </c>
      <c r="X24" s="220"/>
      <c r="Y24" s="209">
        <f t="shared" si="16"/>
        <v>0</v>
      </c>
      <c r="Z24" s="215">
        <f t="shared" si="17"/>
        <v>0</v>
      </c>
      <c r="AA24" s="219">
        <f t="shared" si="5"/>
        <v>0</v>
      </c>
      <c r="AB24" s="220"/>
      <c r="AC24" s="209">
        <f t="shared" si="18"/>
        <v>0</v>
      </c>
      <c r="AD24" s="215">
        <f t="shared" si="19"/>
        <v>0</v>
      </c>
      <c r="AE24" s="219">
        <f t="shared" si="6"/>
        <v>0</v>
      </c>
      <c r="AF24" s="220"/>
      <c r="AG24" s="209">
        <f t="shared" si="20"/>
        <v>0</v>
      </c>
      <c r="AH24" s="215">
        <f t="shared" si="21"/>
        <v>0</v>
      </c>
      <c r="AI24" s="219">
        <f t="shared" si="7"/>
        <v>0</v>
      </c>
      <c r="AJ24" s="220"/>
      <c r="AK24" s="209">
        <f t="shared" si="22"/>
        <v>0</v>
      </c>
      <c r="AL24" s="215">
        <f t="shared" si="23"/>
        <v>0</v>
      </c>
    </row>
    <row r="25" spans="1:38" x14ac:dyDescent="0.25">
      <c r="A25" s="217" t="s">
        <v>268</v>
      </c>
      <c r="B25" s="217" t="s">
        <v>25</v>
      </c>
      <c r="C25" s="222" t="s">
        <v>308</v>
      </c>
      <c r="D25" s="218">
        <v>1</v>
      </c>
      <c r="E25" s="185">
        <f>IFERROR(VLOOKUP($C25,Master_Device_DB!$J:$L,2,0),"")</f>
        <v>0.3</v>
      </c>
      <c r="F25" s="212">
        <f>IFERROR(VLOOKUP($C25,Master_Device_DB!$J:$L,3,0),"")</f>
        <v>7</v>
      </c>
      <c r="G25" s="219">
        <f t="shared" si="25"/>
        <v>0</v>
      </c>
      <c r="H25" s="220"/>
      <c r="I25" s="209">
        <f t="shared" si="8"/>
        <v>0</v>
      </c>
      <c r="J25" s="215">
        <f t="shared" si="9"/>
        <v>0</v>
      </c>
      <c r="K25" s="219">
        <f t="shared" si="1"/>
        <v>0</v>
      </c>
      <c r="L25" s="220"/>
      <c r="M25" s="209">
        <f t="shared" si="10"/>
        <v>0</v>
      </c>
      <c r="N25" s="215">
        <f t="shared" si="11"/>
        <v>0</v>
      </c>
      <c r="O25" s="219">
        <f t="shared" si="2"/>
        <v>0</v>
      </c>
      <c r="P25" s="220"/>
      <c r="Q25" s="209">
        <f t="shared" si="12"/>
        <v>0</v>
      </c>
      <c r="R25" s="215">
        <f t="shared" si="13"/>
        <v>0</v>
      </c>
      <c r="S25" s="219">
        <f t="shared" si="3"/>
        <v>0</v>
      </c>
      <c r="T25" s="220"/>
      <c r="U25" s="209">
        <f t="shared" si="14"/>
        <v>0</v>
      </c>
      <c r="V25" s="215">
        <f t="shared" si="15"/>
        <v>0</v>
      </c>
      <c r="W25" s="219">
        <f t="shared" si="4"/>
        <v>0</v>
      </c>
      <c r="X25" s="220"/>
      <c r="Y25" s="209">
        <f t="shared" si="16"/>
        <v>0</v>
      </c>
      <c r="Z25" s="215">
        <f t="shared" si="17"/>
        <v>0</v>
      </c>
      <c r="AA25" s="219">
        <f t="shared" si="5"/>
        <v>0</v>
      </c>
      <c r="AB25" s="220"/>
      <c r="AC25" s="209">
        <f t="shared" si="18"/>
        <v>0</v>
      </c>
      <c r="AD25" s="215">
        <f t="shared" si="19"/>
        <v>0</v>
      </c>
      <c r="AE25" s="219">
        <f t="shared" si="6"/>
        <v>0</v>
      </c>
      <c r="AF25" s="220"/>
      <c r="AG25" s="209">
        <f t="shared" si="20"/>
        <v>0</v>
      </c>
      <c r="AH25" s="215">
        <f t="shared" si="21"/>
        <v>0</v>
      </c>
      <c r="AI25" s="219">
        <f t="shared" si="7"/>
        <v>0</v>
      </c>
      <c r="AJ25" s="220"/>
      <c r="AK25" s="209">
        <f t="shared" si="22"/>
        <v>0</v>
      </c>
      <c r="AL25" s="215">
        <f t="shared" si="23"/>
        <v>0</v>
      </c>
    </row>
    <row r="26" spans="1:38" x14ac:dyDescent="0.25">
      <c r="A26" s="217" t="s">
        <v>268</v>
      </c>
      <c r="B26" s="217" t="s">
        <v>25</v>
      </c>
      <c r="C26" s="217" t="s">
        <v>309</v>
      </c>
      <c r="D26" s="218">
        <v>1</v>
      </c>
      <c r="E26" s="185">
        <f>IFERROR(VLOOKUP($C26,Master_Device_DB!$J:$L,2,0),"")</f>
        <v>0.3</v>
      </c>
      <c r="F26" s="212">
        <f>IFERROR(VLOOKUP($C26,Master_Device_DB!$J:$L,3,0),"")</f>
        <v>7</v>
      </c>
      <c r="G26" s="219">
        <f t="shared" si="25"/>
        <v>0</v>
      </c>
      <c r="H26" s="220"/>
      <c r="I26" s="209">
        <f t="shared" si="8"/>
        <v>0</v>
      </c>
      <c r="J26" s="215">
        <f t="shared" si="9"/>
        <v>0</v>
      </c>
      <c r="K26" s="219">
        <f t="shared" si="1"/>
        <v>0</v>
      </c>
      <c r="L26" s="220"/>
      <c r="M26" s="209">
        <f t="shared" si="10"/>
        <v>0</v>
      </c>
      <c r="N26" s="215">
        <f t="shared" si="11"/>
        <v>0</v>
      </c>
      <c r="O26" s="219">
        <f t="shared" si="2"/>
        <v>0</v>
      </c>
      <c r="P26" s="220"/>
      <c r="Q26" s="209">
        <f t="shared" si="12"/>
        <v>0</v>
      </c>
      <c r="R26" s="215">
        <f t="shared" si="13"/>
        <v>0</v>
      </c>
      <c r="S26" s="219">
        <f t="shared" si="3"/>
        <v>0</v>
      </c>
      <c r="T26" s="220"/>
      <c r="U26" s="209">
        <f t="shared" si="14"/>
        <v>0</v>
      </c>
      <c r="V26" s="215">
        <f t="shared" si="15"/>
        <v>0</v>
      </c>
      <c r="W26" s="219">
        <f t="shared" si="4"/>
        <v>0</v>
      </c>
      <c r="X26" s="220"/>
      <c r="Y26" s="209">
        <f t="shared" si="16"/>
        <v>0</v>
      </c>
      <c r="Z26" s="215">
        <f t="shared" si="17"/>
        <v>0</v>
      </c>
      <c r="AA26" s="219">
        <f t="shared" si="5"/>
        <v>0</v>
      </c>
      <c r="AB26" s="220"/>
      <c r="AC26" s="209">
        <f t="shared" si="18"/>
        <v>0</v>
      </c>
      <c r="AD26" s="215">
        <f t="shared" si="19"/>
        <v>0</v>
      </c>
      <c r="AE26" s="219">
        <f t="shared" si="6"/>
        <v>0</v>
      </c>
      <c r="AF26" s="220"/>
      <c r="AG26" s="209">
        <f t="shared" si="20"/>
        <v>0</v>
      </c>
      <c r="AH26" s="215">
        <f t="shared" si="21"/>
        <v>0</v>
      </c>
      <c r="AI26" s="219">
        <f t="shared" si="7"/>
        <v>0</v>
      </c>
      <c r="AJ26" s="220"/>
      <c r="AK26" s="209">
        <f t="shared" si="22"/>
        <v>0</v>
      </c>
      <c r="AL26" s="215">
        <f t="shared" si="23"/>
        <v>0</v>
      </c>
    </row>
    <row r="27" spans="1:38" x14ac:dyDescent="0.25">
      <c r="A27" s="217" t="s">
        <v>268</v>
      </c>
      <c r="B27" s="217" t="s">
        <v>25</v>
      </c>
      <c r="C27" s="217"/>
      <c r="D27" s="218">
        <v>1</v>
      </c>
      <c r="E27" s="185" t="str">
        <f>IFERROR(VLOOKUP($C27,Master_Device_DB!$J:$L,2,0),"")</f>
        <v/>
      </c>
      <c r="F27" s="212" t="str">
        <f>IFERROR(VLOOKUP($C27,Master_Device_DB!$J:$L,3,0),"")</f>
        <v/>
      </c>
      <c r="G27" s="219">
        <f t="shared" si="25"/>
        <v>0</v>
      </c>
      <c r="H27" s="220"/>
      <c r="I27" s="209" t="str">
        <f t="shared" si="8"/>
        <v/>
      </c>
      <c r="J27" s="215" t="str">
        <f t="shared" si="9"/>
        <v/>
      </c>
      <c r="K27" s="219">
        <f t="shared" si="1"/>
        <v>0</v>
      </c>
      <c r="L27" s="220"/>
      <c r="M27" s="209" t="str">
        <f t="shared" si="10"/>
        <v/>
      </c>
      <c r="N27" s="215" t="str">
        <f t="shared" si="11"/>
        <v/>
      </c>
      <c r="O27" s="219">
        <f t="shared" si="2"/>
        <v>0</v>
      </c>
      <c r="P27" s="220"/>
      <c r="Q27" s="209" t="str">
        <f t="shared" si="12"/>
        <v/>
      </c>
      <c r="R27" s="215" t="str">
        <f t="shared" si="13"/>
        <v/>
      </c>
      <c r="S27" s="219">
        <f t="shared" si="3"/>
        <v>0</v>
      </c>
      <c r="T27" s="220"/>
      <c r="U27" s="209" t="str">
        <f t="shared" si="14"/>
        <v/>
      </c>
      <c r="V27" s="215" t="str">
        <f t="shared" si="15"/>
        <v/>
      </c>
      <c r="W27" s="219">
        <f t="shared" si="4"/>
        <v>0</v>
      </c>
      <c r="X27" s="220"/>
      <c r="Y27" s="209" t="str">
        <f t="shared" si="16"/>
        <v/>
      </c>
      <c r="Z27" s="215" t="str">
        <f t="shared" si="17"/>
        <v/>
      </c>
      <c r="AA27" s="219">
        <f t="shared" si="5"/>
        <v>0</v>
      </c>
      <c r="AB27" s="220"/>
      <c r="AC27" s="209" t="str">
        <f t="shared" si="18"/>
        <v/>
      </c>
      <c r="AD27" s="215" t="str">
        <f t="shared" si="19"/>
        <v/>
      </c>
      <c r="AE27" s="219">
        <f t="shared" si="6"/>
        <v>0</v>
      </c>
      <c r="AF27" s="220"/>
      <c r="AG27" s="209" t="str">
        <f t="shared" si="20"/>
        <v/>
      </c>
      <c r="AH27" s="215" t="str">
        <f t="shared" si="21"/>
        <v/>
      </c>
      <c r="AI27" s="219">
        <f t="shared" si="7"/>
        <v>0</v>
      </c>
      <c r="AJ27" s="220"/>
      <c r="AK27" s="209" t="str">
        <f t="shared" si="22"/>
        <v/>
      </c>
      <c r="AL27" s="215" t="str">
        <f t="shared" si="23"/>
        <v/>
      </c>
    </row>
    <row r="28" spans="1:38" x14ac:dyDescent="0.25">
      <c r="A28" s="217" t="s">
        <v>268</v>
      </c>
      <c r="B28" s="217" t="s">
        <v>37</v>
      </c>
      <c r="C28" s="217"/>
      <c r="D28" s="218">
        <v>1</v>
      </c>
      <c r="E28" s="185" t="str">
        <f>IFERROR(VLOOKUP($C28,Master_Device_DB!$J:$L,2,0),"")</f>
        <v/>
      </c>
      <c r="F28" s="212" t="str">
        <f>IFERROR(VLOOKUP($C28,Master_Device_DB!$J:$L,3,0),"")</f>
        <v/>
      </c>
      <c r="G28" s="219">
        <f t="shared" si="25"/>
        <v>0</v>
      </c>
      <c r="H28" s="220"/>
      <c r="I28" s="209" t="str">
        <f t="shared" si="8"/>
        <v/>
      </c>
      <c r="J28" s="215" t="str">
        <f t="shared" si="9"/>
        <v/>
      </c>
      <c r="K28" s="219">
        <f t="shared" si="1"/>
        <v>0</v>
      </c>
      <c r="L28" s="220"/>
      <c r="M28" s="209" t="str">
        <f t="shared" si="10"/>
        <v/>
      </c>
      <c r="N28" s="215" t="str">
        <f t="shared" si="11"/>
        <v/>
      </c>
      <c r="O28" s="219">
        <f t="shared" si="2"/>
        <v>0</v>
      </c>
      <c r="P28" s="220"/>
      <c r="Q28" s="209" t="str">
        <f t="shared" si="12"/>
        <v/>
      </c>
      <c r="R28" s="215" t="str">
        <f t="shared" si="13"/>
        <v/>
      </c>
      <c r="S28" s="219">
        <f t="shared" si="3"/>
        <v>0</v>
      </c>
      <c r="T28" s="220"/>
      <c r="U28" s="209" t="str">
        <f t="shared" si="14"/>
        <v/>
      </c>
      <c r="V28" s="215" t="str">
        <f t="shared" si="15"/>
        <v/>
      </c>
      <c r="W28" s="219">
        <f t="shared" si="4"/>
        <v>0</v>
      </c>
      <c r="X28" s="220"/>
      <c r="Y28" s="209" t="str">
        <f t="shared" si="16"/>
        <v/>
      </c>
      <c r="Z28" s="215" t="str">
        <f t="shared" si="17"/>
        <v/>
      </c>
      <c r="AA28" s="219">
        <f t="shared" si="5"/>
        <v>0</v>
      </c>
      <c r="AB28" s="220"/>
      <c r="AC28" s="209" t="str">
        <f t="shared" si="18"/>
        <v/>
      </c>
      <c r="AD28" s="215" t="str">
        <f t="shared" si="19"/>
        <v/>
      </c>
      <c r="AE28" s="219">
        <f t="shared" si="6"/>
        <v>0</v>
      </c>
      <c r="AF28" s="220"/>
      <c r="AG28" s="209" t="str">
        <f t="shared" si="20"/>
        <v/>
      </c>
      <c r="AH28" s="215" t="str">
        <f t="shared" si="21"/>
        <v/>
      </c>
      <c r="AI28" s="219">
        <f t="shared" si="7"/>
        <v>0</v>
      </c>
      <c r="AJ28" s="220"/>
      <c r="AK28" s="209" t="str">
        <f t="shared" si="22"/>
        <v/>
      </c>
      <c r="AL28" s="215" t="str">
        <f t="shared" si="23"/>
        <v/>
      </c>
    </row>
    <row r="29" spans="1:38" x14ac:dyDescent="0.25">
      <c r="A29" s="217" t="s">
        <v>268</v>
      </c>
      <c r="B29" s="217" t="s">
        <v>25</v>
      </c>
      <c r="C29" s="217"/>
      <c r="D29" s="218">
        <v>1</v>
      </c>
      <c r="E29" s="185" t="str">
        <f>IFERROR(VLOOKUP($C29,Master_Device_DB!$J:$L,2,0),"")</f>
        <v/>
      </c>
      <c r="F29" s="212" t="str">
        <f>IFERROR(VLOOKUP($C29,Master_Device_DB!$J:$L,3,0),"")</f>
        <v/>
      </c>
      <c r="G29" s="219">
        <f t="shared" si="25"/>
        <v>0</v>
      </c>
      <c r="H29" s="220"/>
      <c r="I29" s="209" t="str">
        <f t="shared" si="8"/>
        <v/>
      </c>
      <c r="J29" s="215" t="str">
        <f t="shared" si="9"/>
        <v/>
      </c>
      <c r="K29" s="219">
        <f t="shared" si="1"/>
        <v>0</v>
      </c>
      <c r="L29" s="220"/>
      <c r="M29" s="209" t="str">
        <f t="shared" si="10"/>
        <v/>
      </c>
      <c r="N29" s="215" t="str">
        <f t="shared" si="11"/>
        <v/>
      </c>
      <c r="O29" s="219">
        <f t="shared" si="2"/>
        <v>0</v>
      </c>
      <c r="P29" s="220"/>
      <c r="Q29" s="209" t="str">
        <f t="shared" si="12"/>
        <v/>
      </c>
      <c r="R29" s="215" t="str">
        <f t="shared" si="13"/>
        <v/>
      </c>
      <c r="S29" s="219">
        <f t="shared" si="3"/>
        <v>0</v>
      </c>
      <c r="T29" s="220"/>
      <c r="U29" s="209" t="str">
        <f t="shared" si="14"/>
        <v/>
      </c>
      <c r="V29" s="215" t="str">
        <f t="shared" si="15"/>
        <v/>
      </c>
      <c r="W29" s="219">
        <f t="shared" si="4"/>
        <v>0</v>
      </c>
      <c r="X29" s="220"/>
      <c r="Y29" s="209" t="str">
        <f t="shared" si="16"/>
        <v/>
      </c>
      <c r="Z29" s="215" t="str">
        <f t="shared" si="17"/>
        <v/>
      </c>
      <c r="AA29" s="219">
        <f t="shared" si="5"/>
        <v>0</v>
      </c>
      <c r="AB29" s="220"/>
      <c r="AC29" s="209" t="str">
        <f t="shared" si="18"/>
        <v/>
      </c>
      <c r="AD29" s="215" t="str">
        <f t="shared" si="19"/>
        <v/>
      </c>
      <c r="AE29" s="219">
        <f t="shared" si="6"/>
        <v>0</v>
      </c>
      <c r="AF29" s="220"/>
      <c r="AG29" s="209" t="str">
        <f t="shared" si="20"/>
        <v/>
      </c>
      <c r="AH29" s="215" t="str">
        <f t="shared" si="21"/>
        <v/>
      </c>
      <c r="AI29" s="219">
        <f t="shared" si="7"/>
        <v>0</v>
      </c>
      <c r="AJ29" s="220"/>
      <c r="AK29" s="209" t="str">
        <f t="shared" si="22"/>
        <v/>
      </c>
      <c r="AL29" s="215" t="str">
        <f t="shared" si="23"/>
        <v/>
      </c>
    </row>
    <row r="30" spans="1:38" x14ac:dyDescent="0.25">
      <c r="A30" s="217" t="s">
        <v>268</v>
      </c>
      <c r="B30" s="217" t="s">
        <v>33</v>
      </c>
      <c r="C30" s="217"/>
      <c r="D30" s="218">
        <v>1</v>
      </c>
      <c r="E30" s="185" t="str">
        <f>IFERROR(VLOOKUP($C30,Master_Device_DB!$J:$L,2,0),"")</f>
        <v/>
      </c>
      <c r="F30" s="212" t="str">
        <f>IFERROR(VLOOKUP($C30,Master_Device_DB!$J:$L,3,0),"")</f>
        <v/>
      </c>
      <c r="G30" s="219">
        <f t="shared" si="25"/>
        <v>0</v>
      </c>
      <c r="H30" s="220"/>
      <c r="I30" s="209" t="str">
        <f t="shared" si="8"/>
        <v/>
      </c>
      <c r="J30" s="215" t="str">
        <f t="shared" si="9"/>
        <v/>
      </c>
      <c r="K30" s="219">
        <f t="shared" si="1"/>
        <v>0</v>
      </c>
      <c r="L30" s="220"/>
      <c r="M30" s="209" t="str">
        <f t="shared" si="10"/>
        <v/>
      </c>
      <c r="N30" s="215" t="str">
        <f t="shared" si="11"/>
        <v/>
      </c>
      <c r="O30" s="219">
        <f t="shared" si="2"/>
        <v>0</v>
      </c>
      <c r="P30" s="220"/>
      <c r="Q30" s="209" t="str">
        <f t="shared" si="12"/>
        <v/>
      </c>
      <c r="R30" s="215" t="str">
        <f t="shared" si="13"/>
        <v/>
      </c>
      <c r="S30" s="219">
        <f t="shared" si="3"/>
        <v>0</v>
      </c>
      <c r="T30" s="220"/>
      <c r="U30" s="209" t="str">
        <f t="shared" si="14"/>
        <v/>
      </c>
      <c r="V30" s="215" t="str">
        <f t="shared" si="15"/>
        <v/>
      </c>
      <c r="W30" s="219">
        <f t="shared" si="4"/>
        <v>0</v>
      </c>
      <c r="X30" s="220"/>
      <c r="Y30" s="209" t="str">
        <f t="shared" si="16"/>
        <v/>
      </c>
      <c r="Z30" s="215" t="str">
        <f t="shared" si="17"/>
        <v/>
      </c>
      <c r="AA30" s="219">
        <f t="shared" si="5"/>
        <v>0</v>
      </c>
      <c r="AB30" s="220"/>
      <c r="AC30" s="209" t="str">
        <f t="shared" si="18"/>
        <v/>
      </c>
      <c r="AD30" s="215" t="str">
        <f t="shared" si="19"/>
        <v/>
      </c>
      <c r="AE30" s="219">
        <f t="shared" si="6"/>
        <v>0</v>
      </c>
      <c r="AF30" s="220"/>
      <c r="AG30" s="209" t="str">
        <f t="shared" si="20"/>
        <v/>
      </c>
      <c r="AH30" s="215" t="str">
        <f t="shared" si="21"/>
        <v/>
      </c>
      <c r="AI30" s="219">
        <f t="shared" si="7"/>
        <v>0</v>
      </c>
      <c r="AJ30" s="220"/>
      <c r="AK30" s="209" t="str">
        <f t="shared" si="22"/>
        <v/>
      </c>
      <c r="AL30" s="215" t="str">
        <f t="shared" si="23"/>
        <v/>
      </c>
    </row>
    <row r="31" spans="1:38" x14ac:dyDescent="0.25">
      <c r="A31" s="217" t="s">
        <v>268</v>
      </c>
      <c r="B31" s="217" t="s">
        <v>33</v>
      </c>
      <c r="C31" s="217"/>
      <c r="D31" s="218">
        <v>1</v>
      </c>
      <c r="E31" s="185" t="str">
        <f>IFERROR(VLOOKUP($C31,Master_Device_DB!$J:$L,2,0),"")</f>
        <v/>
      </c>
      <c r="F31" s="212" t="str">
        <f>IFERROR(VLOOKUP($C31,Master_Device_DB!$J:$L,3,0),"")</f>
        <v/>
      </c>
      <c r="G31" s="219">
        <f t="shared" si="25"/>
        <v>0</v>
      </c>
      <c r="H31" s="220"/>
      <c r="I31" s="209" t="str">
        <f t="shared" si="8"/>
        <v/>
      </c>
      <c r="J31" s="215" t="str">
        <f t="shared" si="9"/>
        <v/>
      </c>
      <c r="K31" s="219">
        <f t="shared" si="1"/>
        <v>0</v>
      </c>
      <c r="L31" s="220"/>
      <c r="M31" s="209" t="str">
        <f t="shared" si="10"/>
        <v/>
      </c>
      <c r="N31" s="215" t="str">
        <f t="shared" si="11"/>
        <v/>
      </c>
      <c r="O31" s="219">
        <f t="shared" si="2"/>
        <v>0</v>
      </c>
      <c r="P31" s="220"/>
      <c r="Q31" s="209" t="str">
        <f t="shared" si="12"/>
        <v/>
      </c>
      <c r="R31" s="215" t="str">
        <f t="shared" si="13"/>
        <v/>
      </c>
      <c r="S31" s="219">
        <f t="shared" si="3"/>
        <v>0</v>
      </c>
      <c r="T31" s="220"/>
      <c r="U31" s="209" t="str">
        <f t="shared" si="14"/>
        <v/>
      </c>
      <c r="V31" s="215" t="str">
        <f t="shared" si="15"/>
        <v/>
      </c>
      <c r="W31" s="219">
        <f t="shared" si="4"/>
        <v>0</v>
      </c>
      <c r="X31" s="220"/>
      <c r="Y31" s="209" t="str">
        <f t="shared" si="16"/>
        <v/>
      </c>
      <c r="Z31" s="215" t="str">
        <f t="shared" si="17"/>
        <v/>
      </c>
      <c r="AA31" s="219">
        <f t="shared" si="5"/>
        <v>0</v>
      </c>
      <c r="AB31" s="220"/>
      <c r="AC31" s="209" t="str">
        <f t="shared" si="18"/>
        <v/>
      </c>
      <c r="AD31" s="215" t="str">
        <f t="shared" si="19"/>
        <v/>
      </c>
      <c r="AE31" s="219">
        <f t="shared" si="6"/>
        <v>0</v>
      </c>
      <c r="AF31" s="220"/>
      <c r="AG31" s="209" t="str">
        <f t="shared" si="20"/>
        <v/>
      </c>
      <c r="AH31" s="215" t="str">
        <f t="shared" si="21"/>
        <v/>
      </c>
      <c r="AI31" s="219">
        <f t="shared" si="7"/>
        <v>0</v>
      </c>
      <c r="AJ31" s="220"/>
      <c r="AK31" s="209" t="str">
        <f t="shared" si="22"/>
        <v/>
      </c>
      <c r="AL31" s="215" t="str">
        <f t="shared" si="23"/>
        <v/>
      </c>
    </row>
    <row r="32" spans="1:38" x14ac:dyDescent="0.25">
      <c r="A32" s="217" t="s">
        <v>268</v>
      </c>
      <c r="B32" s="217" t="s">
        <v>33</v>
      </c>
      <c r="C32" s="217" t="s">
        <v>311</v>
      </c>
      <c r="D32" s="218">
        <v>1</v>
      </c>
      <c r="E32" s="185">
        <f>IFERROR(VLOOKUP($C32,Master_Device_DB!$J:$L,2,0),"")</f>
        <v>0.3</v>
      </c>
      <c r="F32" s="212">
        <f>IFERROR(VLOOKUP($C32,Master_Device_DB!$J:$L,3,0),"")</f>
        <v>7</v>
      </c>
      <c r="G32" s="219">
        <f t="shared" si="25"/>
        <v>0</v>
      </c>
      <c r="H32" s="220"/>
      <c r="I32" s="209">
        <f t="shared" si="8"/>
        <v>0</v>
      </c>
      <c r="J32" s="215">
        <f t="shared" si="9"/>
        <v>0</v>
      </c>
      <c r="K32" s="219">
        <f t="shared" si="1"/>
        <v>0</v>
      </c>
      <c r="L32" s="220"/>
      <c r="M32" s="209">
        <f t="shared" si="10"/>
        <v>0</v>
      </c>
      <c r="N32" s="215">
        <f t="shared" si="11"/>
        <v>0</v>
      </c>
      <c r="O32" s="219">
        <f t="shared" si="2"/>
        <v>0</v>
      </c>
      <c r="P32" s="220"/>
      <c r="Q32" s="209">
        <f t="shared" si="12"/>
        <v>0</v>
      </c>
      <c r="R32" s="215">
        <f t="shared" si="13"/>
        <v>0</v>
      </c>
      <c r="S32" s="219">
        <f t="shared" si="3"/>
        <v>0</v>
      </c>
      <c r="T32" s="220"/>
      <c r="U32" s="209">
        <f t="shared" si="14"/>
        <v>0</v>
      </c>
      <c r="V32" s="215">
        <f t="shared" si="15"/>
        <v>0</v>
      </c>
      <c r="W32" s="219">
        <f t="shared" si="4"/>
        <v>0</v>
      </c>
      <c r="X32" s="220"/>
      <c r="Y32" s="209">
        <f t="shared" si="16"/>
        <v>0</v>
      </c>
      <c r="Z32" s="215">
        <f t="shared" si="17"/>
        <v>0</v>
      </c>
      <c r="AA32" s="219">
        <f t="shared" si="5"/>
        <v>0</v>
      </c>
      <c r="AB32" s="220"/>
      <c r="AC32" s="209">
        <f t="shared" si="18"/>
        <v>0</v>
      </c>
      <c r="AD32" s="215">
        <f t="shared" si="19"/>
        <v>0</v>
      </c>
      <c r="AE32" s="219">
        <f t="shared" si="6"/>
        <v>0</v>
      </c>
      <c r="AF32" s="220"/>
      <c r="AG32" s="209">
        <f t="shared" si="20"/>
        <v>0</v>
      </c>
      <c r="AH32" s="215">
        <f t="shared" si="21"/>
        <v>0</v>
      </c>
      <c r="AI32" s="219">
        <f t="shared" si="7"/>
        <v>0</v>
      </c>
      <c r="AJ32" s="220"/>
      <c r="AK32" s="209">
        <f t="shared" si="22"/>
        <v>0</v>
      </c>
      <c r="AL32" s="215">
        <f t="shared" si="23"/>
        <v>0</v>
      </c>
    </row>
    <row r="33" spans="1:38" x14ac:dyDescent="0.25">
      <c r="A33" s="217" t="s">
        <v>268</v>
      </c>
      <c r="B33" s="217" t="s">
        <v>33</v>
      </c>
      <c r="C33" s="217"/>
      <c r="D33" s="218">
        <v>1</v>
      </c>
      <c r="E33" s="185" t="str">
        <f>IFERROR(VLOOKUP($C33,Master_Device_DB!$J:$L,2,0),"")</f>
        <v/>
      </c>
      <c r="F33" s="212" t="str">
        <f>IFERROR(VLOOKUP($C33,Master_Device_DB!$J:$L,3,0),"")</f>
        <v/>
      </c>
      <c r="G33" s="219">
        <f t="shared" si="25"/>
        <v>0</v>
      </c>
      <c r="H33" s="220"/>
      <c r="I33" s="209" t="str">
        <f t="shared" si="8"/>
        <v/>
      </c>
      <c r="J33" s="215" t="str">
        <f t="shared" si="9"/>
        <v/>
      </c>
      <c r="K33" s="219">
        <f t="shared" si="1"/>
        <v>0</v>
      </c>
      <c r="L33" s="220"/>
      <c r="M33" s="209" t="str">
        <f t="shared" si="10"/>
        <v/>
      </c>
      <c r="N33" s="215" t="str">
        <f t="shared" si="11"/>
        <v/>
      </c>
      <c r="O33" s="219">
        <f t="shared" si="2"/>
        <v>0</v>
      </c>
      <c r="P33" s="220"/>
      <c r="Q33" s="209" t="str">
        <f t="shared" si="12"/>
        <v/>
      </c>
      <c r="R33" s="215" t="str">
        <f t="shared" si="13"/>
        <v/>
      </c>
      <c r="S33" s="219">
        <f t="shared" si="3"/>
        <v>0</v>
      </c>
      <c r="T33" s="220"/>
      <c r="U33" s="209" t="str">
        <f t="shared" si="14"/>
        <v/>
      </c>
      <c r="V33" s="215" t="str">
        <f t="shared" si="15"/>
        <v/>
      </c>
      <c r="W33" s="219">
        <f t="shared" si="4"/>
        <v>0</v>
      </c>
      <c r="X33" s="220"/>
      <c r="Y33" s="209" t="str">
        <f t="shared" si="16"/>
        <v/>
      </c>
      <c r="Z33" s="215" t="str">
        <f t="shared" si="17"/>
        <v/>
      </c>
      <c r="AA33" s="219">
        <f t="shared" si="5"/>
        <v>0</v>
      </c>
      <c r="AB33" s="220"/>
      <c r="AC33" s="209" t="str">
        <f t="shared" si="18"/>
        <v/>
      </c>
      <c r="AD33" s="215" t="str">
        <f t="shared" si="19"/>
        <v/>
      </c>
      <c r="AE33" s="219">
        <f t="shared" si="6"/>
        <v>0</v>
      </c>
      <c r="AF33" s="220"/>
      <c r="AG33" s="209" t="str">
        <f t="shared" si="20"/>
        <v/>
      </c>
      <c r="AH33" s="215" t="str">
        <f t="shared" si="21"/>
        <v/>
      </c>
      <c r="AI33" s="219">
        <f t="shared" si="7"/>
        <v>0</v>
      </c>
      <c r="AJ33" s="220"/>
      <c r="AK33" s="209" t="str">
        <f t="shared" si="22"/>
        <v/>
      </c>
      <c r="AL33" s="215" t="str">
        <f t="shared" si="23"/>
        <v/>
      </c>
    </row>
    <row r="34" spans="1:38" x14ac:dyDescent="0.25">
      <c r="A34" s="217" t="s">
        <v>268</v>
      </c>
      <c r="B34" s="217" t="s">
        <v>25</v>
      </c>
      <c r="C34" s="222"/>
      <c r="D34" s="218">
        <v>1</v>
      </c>
      <c r="E34" s="185" t="str">
        <f>IFERROR(VLOOKUP($C34,Master_Device_DB!$J:$L,2,0),"")</f>
        <v/>
      </c>
      <c r="F34" s="212" t="str">
        <f>IFERROR(VLOOKUP($C34,Master_Device_DB!$J:$L,3,0),"")</f>
        <v/>
      </c>
      <c r="G34" s="219">
        <f t="shared" si="25"/>
        <v>0</v>
      </c>
      <c r="H34" s="220"/>
      <c r="I34" s="209" t="str">
        <f t="shared" si="8"/>
        <v/>
      </c>
      <c r="J34" s="215" t="str">
        <f t="shared" si="9"/>
        <v/>
      </c>
      <c r="K34" s="219">
        <f t="shared" si="1"/>
        <v>0</v>
      </c>
      <c r="L34" s="220"/>
      <c r="M34" s="209" t="str">
        <f t="shared" si="10"/>
        <v/>
      </c>
      <c r="N34" s="215" t="str">
        <f t="shared" si="11"/>
        <v/>
      </c>
      <c r="O34" s="219">
        <f t="shared" si="2"/>
        <v>0</v>
      </c>
      <c r="P34" s="220"/>
      <c r="Q34" s="209" t="str">
        <f t="shared" si="12"/>
        <v/>
      </c>
      <c r="R34" s="215" t="str">
        <f t="shared" si="13"/>
        <v/>
      </c>
      <c r="S34" s="219">
        <f t="shared" si="3"/>
        <v>0</v>
      </c>
      <c r="T34" s="220"/>
      <c r="U34" s="209" t="str">
        <f t="shared" si="14"/>
        <v/>
      </c>
      <c r="V34" s="215" t="str">
        <f t="shared" si="15"/>
        <v/>
      </c>
      <c r="W34" s="219">
        <f t="shared" si="4"/>
        <v>0</v>
      </c>
      <c r="X34" s="220"/>
      <c r="Y34" s="209" t="str">
        <f t="shared" si="16"/>
        <v/>
      </c>
      <c r="Z34" s="215" t="str">
        <f t="shared" si="17"/>
        <v/>
      </c>
      <c r="AA34" s="219">
        <f t="shared" si="5"/>
        <v>0</v>
      </c>
      <c r="AB34" s="220"/>
      <c r="AC34" s="209" t="str">
        <f t="shared" si="18"/>
        <v/>
      </c>
      <c r="AD34" s="215" t="str">
        <f t="shared" si="19"/>
        <v/>
      </c>
      <c r="AE34" s="219">
        <f t="shared" si="6"/>
        <v>0</v>
      </c>
      <c r="AF34" s="220"/>
      <c r="AG34" s="209" t="str">
        <f t="shared" si="20"/>
        <v/>
      </c>
      <c r="AH34" s="215" t="str">
        <f t="shared" si="21"/>
        <v/>
      </c>
      <c r="AI34" s="219">
        <f t="shared" si="7"/>
        <v>0</v>
      </c>
      <c r="AJ34" s="220"/>
      <c r="AK34" s="209" t="str">
        <f t="shared" si="22"/>
        <v/>
      </c>
      <c r="AL34" s="215" t="str">
        <f t="shared" si="23"/>
        <v/>
      </c>
    </row>
    <row r="35" spans="1:38" x14ac:dyDescent="0.25">
      <c r="A35" s="217" t="s">
        <v>268</v>
      </c>
      <c r="B35" s="217" t="s">
        <v>25</v>
      </c>
      <c r="C35" s="217"/>
      <c r="D35" s="218">
        <v>1</v>
      </c>
      <c r="E35" s="185" t="str">
        <f>IFERROR(VLOOKUP($C35,Master_Device_DB!$J:$L,2,0),"")</f>
        <v/>
      </c>
      <c r="F35" s="212" t="str">
        <f>IFERROR(VLOOKUP($C35,Master_Device_DB!$J:$L,3,0),"")</f>
        <v/>
      </c>
      <c r="G35" s="219">
        <f t="shared" si="25"/>
        <v>0</v>
      </c>
      <c r="H35" s="220"/>
      <c r="I35" s="209" t="str">
        <f t="shared" si="8"/>
        <v/>
      </c>
      <c r="J35" s="215" t="str">
        <f t="shared" si="9"/>
        <v/>
      </c>
      <c r="K35" s="219">
        <f t="shared" si="1"/>
        <v>0</v>
      </c>
      <c r="L35" s="220"/>
      <c r="M35" s="209" t="str">
        <f t="shared" si="10"/>
        <v/>
      </c>
      <c r="N35" s="215" t="str">
        <f t="shared" si="11"/>
        <v/>
      </c>
      <c r="O35" s="219">
        <f t="shared" si="2"/>
        <v>0</v>
      </c>
      <c r="P35" s="220"/>
      <c r="Q35" s="209" t="str">
        <f t="shared" si="12"/>
        <v/>
      </c>
      <c r="R35" s="215" t="str">
        <f t="shared" si="13"/>
        <v/>
      </c>
      <c r="S35" s="219">
        <f t="shared" si="3"/>
        <v>0</v>
      </c>
      <c r="T35" s="220"/>
      <c r="U35" s="209" t="str">
        <f t="shared" si="14"/>
        <v/>
      </c>
      <c r="V35" s="215" t="str">
        <f t="shared" si="15"/>
        <v/>
      </c>
      <c r="W35" s="219">
        <f t="shared" si="4"/>
        <v>0</v>
      </c>
      <c r="X35" s="220"/>
      <c r="Y35" s="209" t="str">
        <f t="shared" si="16"/>
        <v/>
      </c>
      <c r="Z35" s="215" t="str">
        <f t="shared" si="17"/>
        <v/>
      </c>
      <c r="AA35" s="219">
        <f t="shared" si="5"/>
        <v>0</v>
      </c>
      <c r="AB35" s="220"/>
      <c r="AC35" s="209" t="str">
        <f t="shared" si="18"/>
        <v/>
      </c>
      <c r="AD35" s="215" t="str">
        <f t="shared" si="19"/>
        <v/>
      </c>
      <c r="AE35" s="219">
        <f t="shared" si="6"/>
        <v>0</v>
      </c>
      <c r="AF35" s="220"/>
      <c r="AG35" s="209" t="str">
        <f t="shared" si="20"/>
        <v/>
      </c>
      <c r="AH35" s="215" t="str">
        <f t="shared" si="21"/>
        <v/>
      </c>
      <c r="AI35" s="219">
        <f t="shared" si="7"/>
        <v>0</v>
      </c>
      <c r="AJ35" s="220"/>
      <c r="AK35" s="209" t="str">
        <f t="shared" si="22"/>
        <v/>
      </c>
      <c r="AL35" s="215" t="str">
        <f t="shared" si="23"/>
        <v/>
      </c>
    </row>
    <row r="36" spans="1:38" x14ac:dyDescent="0.25">
      <c r="A36" s="217" t="s">
        <v>268</v>
      </c>
      <c r="B36" s="217" t="s">
        <v>38</v>
      </c>
      <c r="C36" s="217"/>
      <c r="D36" s="218">
        <v>1</v>
      </c>
      <c r="E36" s="185" t="str">
        <f>IFERROR(VLOOKUP($C36,Master_Device_DB!$J:$L,2,0),"")</f>
        <v/>
      </c>
      <c r="F36" s="212" t="str">
        <f>IFERROR(VLOOKUP($C36,Master_Device_DB!$J:$L,3,0),"")</f>
        <v/>
      </c>
      <c r="G36" s="219">
        <f t="shared" si="25"/>
        <v>0</v>
      </c>
      <c r="H36" s="220"/>
      <c r="I36" s="209" t="str">
        <f t="shared" si="8"/>
        <v/>
      </c>
      <c r="J36" s="215" t="str">
        <f t="shared" si="9"/>
        <v/>
      </c>
      <c r="K36" s="219">
        <f t="shared" si="1"/>
        <v>0</v>
      </c>
      <c r="L36" s="220"/>
      <c r="M36" s="209" t="str">
        <f t="shared" si="10"/>
        <v/>
      </c>
      <c r="N36" s="215" t="str">
        <f t="shared" si="11"/>
        <v/>
      </c>
      <c r="O36" s="219">
        <f t="shared" si="2"/>
        <v>0</v>
      </c>
      <c r="P36" s="220"/>
      <c r="Q36" s="209" t="str">
        <f t="shared" si="12"/>
        <v/>
      </c>
      <c r="R36" s="215" t="str">
        <f t="shared" si="13"/>
        <v/>
      </c>
      <c r="S36" s="219">
        <f t="shared" si="3"/>
        <v>0</v>
      </c>
      <c r="T36" s="220"/>
      <c r="U36" s="209" t="str">
        <f t="shared" si="14"/>
        <v/>
      </c>
      <c r="V36" s="215" t="str">
        <f t="shared" si="15"/>
        <v/>
      </c>
      <c r="W36" s="219">
        <f t="shared" si="4"/>
        <v>0</v>
      </c>
      <c r="X36" s="220"/>
      <c r="Y36" s="209" t="str">
        <f t="shared" si="16"/>
        <v/>
      </c>
      <c r="Z36" s="215" t="str">
        <f t="shared" si="17"/>
        <v/>
      </c>
      <c r="AA36" s="219">
        <f t="shared" si="5"/>
        <v>0</v>
      </c>
      <c r="AB36" s="220"/>
      <c r="AC36" s="209" t="str">
        <f t="shared" si="18"/>
        <v/>
      </c>
      <c r="AD36" s="215" t="str">
        <f t="shared" si="19"/>
        <v/>
      </c>
      <c r="AE36" s="219">
        <f t="shared" si="6"/>
        <v>0</v>
      </c>
      <c r="AF36" s="220"/>
      <c r="AG36" s="209" t="str">
        <f t="shared" si="20"/>
        <v/>
      </c>
      <c r="AH36" s="215" t="str">
        <f t="shared" si="21"/>
        <v/>
      </c>
      <c r="AI36" s="219">
        <f t="shared" si="7"/>
        <v>0</v>
      </c>
      <c r="AJ36" s="220"/>
      <c r="AK36" s="209" t="str">
        <f t="shared" si="22"/>
        <v/>
      </c>
      <c r="AL36" s="215" t="str">
        <f t="shared" si="23"/>
        <v/>
      </c>
    </row>
    <row r="37" spans="1:38" x14ac:dyDescent="0.25">
      <c r="A37" s="217" t="s">
        <v>268</v>
      </c>
      <c r="B37" s="217" t="s">
        <v>39</v>
      </c>
      <c r="C37" s="217"/>
      <c r="D37" s="218">
        <v>1</v>
      </c>
      <c r="E37" s="185" t="str">
        <f>IFERROR(VLOOKUP($C37,Master_Device_DB!$J:$L,2,0),"")</f>
        <v/>
      </c>
      <c r="F37" s="212" t="str">
        <f>IFERROR(VLOOKUP($C37,Master_Device_DB!$J:$L,3,0),"")</f>
        <v/>
      </c>
      <c r="G37" s="219">
        <f t="shared" si="25"/>
        <v>0</v>
      </c>
      <c r="H37" s="220"/>
      <c r="I37" s="209" t="str">
        <f t="shared" si="8"/>
        <v/>
      </c>
      <c r="J37" s="215" t="str">
        <f t="shared" si="9"/>
        <v/>
      </c>
      <c r="K37" s="219">
        <f t="shared" si="1"/>
        <v>0</v>
      </c>
      <c r="L37" s="220"/>
      <c r="M37" s="209" t="str">
        <f t="shared" si="10"/>
        <v/>
      </c>
      <c r="N37" s="215" t="str">
        <f t="shared" si="11"/>
        <v/>
      </c>
      <c r="O37" s="219">
        <f t="shared" si="2"/>
        <v>0</v>
      </c>
      <c r="P37" s="220"/>
      <c r="Q37" s="209" t="str">
        <f t="shared" si="12"/>
        <v/>
      </c>
      <c r="R37" s="215" t="str">
        <f t="shared" si="13"/>
        <v/>
      </c>
      <c r="S37" s="219">
        <f t="shared" si="3"/>
        <v>0</v>
      </c>
      <c r="T37" s="220"/>
      <c r="U37" s="209" t="str">
        <f t="shared" si="14"/>
        <v/>
      </c>
      <c r="V37" s="215" t="str">
        <f t="shared" si="15"/>
        <v/>
      </c>
      <c r="W37" s="219">
        <f t="shared" si="4"/>
        <v>0</v>
      </c>
      <c r="X37" s="220"/>
      <c r="Y37" s="209" t="str">
        <f t="shared" si="16"/>
        <v/>
      </c>
      <c r="Z37" s="215" t="str">
        <f t="shared" si="17"/>
        <v/>
      </c>
      <c r="AA37" s="219">
        <f t="shared" si="5"/>
        <v>0</v>
      </c>
      <c r="AB37" s="220"/>
      <c r="AC37" s="209" t="str">
        <f t="shared" si="18"/>
        <v/>
      </c>
      <c r="AD37" s="215" t="str">
        <f t="shared" si="19"/>
        <v/>
      </c>
      <c r="AE37" s="219">
        <f t="shared" si="6"/>
        <v>0</v>
      </c>
      <c r="AF37" s="220"/>
      <c r="AG37" s="209" t="str">
        <f t="shared" si="20"/>
        <v/>
      </c>
      <c r="AH37" s="215" t="str">
        <f t="shared" si="21"/>
        <v/>
      </c>
      <c r="AI37" s="219">
        <f t="shared" si="7"/>
        <v>0</v>
      </c>
      <c r="AJ37" s="220"/>
      <c r="AK37" s="209" t="str">
        <f t="shared" si="22"/>
        <v/>
      </c>
      <c r="AL37" s="215" t="str">
        <f t="shared" si="23"/>
        <v/>
      </c>
    </row>
    <row r="38" spans="1:38" x14ac:dyDescent="0.25">
      <c r="A38" s="217" t="s">
        <v>268</v>
      </c>
      <c r="B38" s="217" t="s">
        <v>40</v>
      </c>
      <c r="C38" s="217"/>
      <c r="D38" s="218">
        <v>1</v>
      </c>
      <c r="E38" s="185" t="str">
        <f>IFERROR(VLOOKUP($C38,Master_Device_DB!$J:$L,2,0),"")</f>
        <v/>
      </c>
      <c r="F38" s="212" t="str">
        <f>IFERROR(VLOOKUP($C38,Master_Device_DB!$J:$L,3,0),"")</f>
        <v/>
      </c>
      <c r="G38" s="219">
        <f t="shared" si="25"/>
        <v>0</v>
      </c>
      <c r="H38" s="220"/>
      <c r="I38" s="209" t="str">
        <f t="shared" si="8"/>
        <v/>
      </c>
      <c r="J38" s="215" t="str">
        <f t="shared" si="9"/>
        <v/>
      </c>
      <c r="K38" s="219">
        <f t="shared" ref="K38:K69" si="26">$D38*L38</f>
        <v>0</v>
      </c>
      <c r="L38" s="220"/>
      <c r="M38" s="209" t="str">
        <f t="shared" si="10"/>
        <v/>
      </c>
      <c r="N38" s="215" t="str">
        <f t="shared" si="11"/>
        <v/>
      </c>
      <c r="O38" s="219">
        <f t="shared" ref="O38:O69" si="27">$D38*P38</f>
        <v>0</v>
      </c>
      <c r="P38" s="220"/>
      <c r="Q38" s="209" t="str">
        <f t="shared" si="12"/>
        <v/>
      </c>
      <c r="R38" s="215" t="str">
        <f t="shared" si="13"/>
        <v/>
      </c>
      <c r="S38" s="219">
        <f t="shared" ref="S38:S69" si="28">$D38*T38</f>
        <v>0</v>
      </c>
      <c r="T38" s="220"/>
      <c r="U38" s="209" t="str">
        <f t="shared" si="14"/>
        <v/>
      </c>
      <c r="V38" s="215" t="str">
        <f t="shared" si="15"/>
        <v/>
      </c>
      <c r="W38" s="219">
        <f t="shared" ref="W38:W69" si="29">$D38*X38</f>
        <v>0</v>
      </c>
      <c r="X38" s="220"/>
      <c r="Y38" s="209" t="str">
        <f t="shared" si="16"/>
        <v/>
      </c>
      <c r="Z38" s="215" t="str">
        <f t="shared" si="17"/>
        <v/>
      </c>
      <c r="AA38" s="219">
        <f t="shared" ref="AA38:AA69" si="30">$D38*AB38</f>
        <v>0</v>
      </c>
      <c r="AB38" s="220"/>
      <c r="AC38" s="209" t="str">
        <f t="shared" si="18"/>
        <v/>
      </c>
      <c r="AD38" s="215" t="str">
        <f t="shared" si="19"/>
        <v/>
      </c>
      <c r="AE38" s="219">
        <f t="shared" ref="AE38:AE69" si="31">$D38*AF38</f>
        <v>0</v>
      </c>
      <c r="AF38" s="220"/>
      <c r="AG38" s="209" t="str">
        <f t="shared" si="20"/>
        <v/>
      </c>
      <c r="AH38" s="215" t="str">
        <f t="shared" si="21"/>
        <v/>
      </c>
      <c r="AI38" s="219">
        <f t="shared" ref="AI38:AI69" si="32">$D38*AJ38</f>
        <v>0</v>
      </c>
      <c r="AJ38" s="220"/>
      <c r="AK38" s="209" t="str">
        <f t="shared" si="22"/>
        <v/>
      </c>
      <c r="AL38" s="215" t="str">
        <f t="shared" si="23"/>
        <v/>
      </c>
    </row>
    <row r="39" spans="1:38" x14ac:dyDescent="0.25">
      <c r="A39" s="217" t="s">
        <v>268</v>
      </c>
      <c r="B39" s="217" t="s">
        <v>40</v>
      </c>
      <c r="C39" s="217"/>
      <c r="D39" s="218">
        <v>1</v>
      </c>
      <c r="E39" s="185" t="str">
        <f>IFERROR(VLOOKUP($C39,Master_Device_DB!$J:$L,2,0),"")</f>
        <v/>
      </c>
      <c r="F39" s="212" t="str">
        <f>IFERROR(VLOOKUP($C39,Master_Device_DB!$J:$L,3,0),"")</f>
        <v/>
      </c>
      <c r="G39" s="219">
        <f t="shared" si="25"/>
        <v>0</v>
      </c>
      <c r="H39" s="220"/>
      <c r="I39" s="209" t="str">
        <f t="shared" si="8"/>
        <v/>
      </c>
      <c r="J39" s="215" t="str">
        <f t="shared" si="9"/>
        <v/>
      </c>
      <c r="K39" s="219">
        <f t="shared" si="26"/>
        <v>0</v>
      </c>
      <c r="L39" s="220"/>
      <c r="M39" s="209" t="str">
        <f t="shared" si="10"/>
        <v/>
      </c>
      <c r="N39" s="215" t="str">
        <f t="shared" si="11"/>
        <v/>
      </c>
      <c r="O39" s="219">
        <f t="shared" si="27"/>
        <v>0</v>
      </c>
      <c r="P39" s="220"/>
      <c r="Q39" s="209" t="str">
        <f t="shared" si="12"/>
        <v/>
      </c>
      <c r="R39" s="215" t="str">
        <f t="shared" si="13"/>
        <v/>
      </c>
      <c r="S39" s="219">
        <f t="shared" si="28"/>
        <v>0</v>
      </c>
      <c r="T39" s="220"/>
      <c r="U39" s="209" t="str">
        <f t="shared" si="14"/>
        <v/>
      </c>
      <c r="V39" s="215" t="str">
        <f t="shared" si="15"/>
        <v/>
      </c>
      <c r="W39" s="219">
        <f t="shared" si="29"/>
        <v>0</v>
      </c>
      <c r="X39" s="220"/>
      <c r="Y39" s="209" t="str">
        <f t="shared" si="16"/>
        <v/>
      </c>
      <c r="Z39" s="215" t="str">
        <f t="shared" si="17"/>
        <v/>
      </c>
      <c r="AA39" s="219">
        <f t="shared" si="30"/>
        <v>0</v>
      </c>
      <c r="AB39" s="220"/>
      <c r="AC39" s="209" t="str">
        <f t="shared" si="18"/>
        <v/>
      </c>
      <c r="AD39" s="215" t="str">
        <f t="shared" si="19"/>
        <v/>
      </c>
      <c r="AE39" s="219">
        <f t="shared" si="31"/>
        <v>0</v>
      </c>
      <c r="AF39" s="220"/>
      <c r="AG39" s="209" t="str">
        <f t="shared" si="20"/>
        <v/>
      </c>
      <c r="AH39" s="215" t="str">
        <f t="shared" si="21"/>
        <v/>
      </c>
      <c r="AI39" s="219">
        <f t="shared" si="32"/>
        <v>0</v>
      </c>
      <c r="AJ39" s="220"/>
      <c r="AK39" s="209" t="str">
        <f t="shared" si="22"/>
        <v/>
      </c>
      <c r="AL39" s="215" t="str">
        <f t="shared" si="23"/>
        <v/>
      </c>
    </row>
    <row r="40" spans="1:38" x14ac:dyDescent="0.25">
      <c r="A40" s="217" t="s">
        <v>268</v>
      </c>
      <c r="B40" s="217" t="s">
        <v>40</v>
      </c>
      <c r="C40" s="217"/>
      <c r="D40" s="218">
        <v>1</v>
      </c>
      <c r="E40" s="185" t="str">
        <f>IFERROR(VLOOKUP($C40,Master_Device_DB!$J:$L,2,0),"")</f>
        <v/>
      </c>
      <c r="F40" s="212" t="str">
        <f>IFERROR(VLOOKUP($C40,Master_Device_DB!$J:$L,3,0),"")</f>
        <v/>
      </c>
      <c r="G40" s="219">
        <f t="shared" si="25"/>
        <v>0</v>
      </c>
      <c r="H40" s="220"/>
      <c r="I40" s="209" t="str">
        <f t="shared" si="8"/>
        <v/>
      </c>
      <c r="J40" s="215" t="str">
        <f t="shared" si="9"/>
        <v/>
      </c>
      <c r="K40" s="219">
        <f t="shared" si="26"/>
        <v>0</v>
      </c>
      <c r="L40" s="220"/>
      <c r="M40" s="209" t="str">
        <f t="shared" si="10"/>
        <v/>
      </c>
      <c r="N40" s="215" t="str">
        <f t="shared" si="11"/>
        <v/>
      </c>
      <c r="O40" s="219">
        <f t="shared" si="27"/>
        <v>0</v>
      </c>
      <c r="P40" s="220"/>
      <c r="Q40" s="209" t="str">
        <f t="shared" si="12"/>
        <v/>
      </c>
      <c r="R40" s="215" t="str">
        <f t="shared" si="13"/>
        <v/>
      </c>
      <c r="S40" s="219">
        <f t="shared" si="28"/>
        <v>0</v>
      </c>
      <c r="T40" s="220"/>
      <c r="U40" s="209" t="str">
        <f t="shared" si="14"/>
        <v/>
      </c>
      <c r="V40" s="215" t="str">
        <f t="shared" si="15"/>
        <v/>
      </c>
      <c r="W40" s="219">
        <f t="shared" si="29"/>
        <v>0</v>
      </c>
      <c r="X40" s="220"/>
      <c r="Y40" s="209" t="str">
        <f t="shared" si="16"/>
        <v/>
      </c>
      <c r="Z40" s="215" t="str">
        <f t="shared" si="17"/>
        <v/>
      </c>
      <c r="AA40" s="219">
        <f t="shared" si="30"/>
        <v>0</v>
      </c>
      <c r="AB40" s="220"/>
      <c r="AC40" s="209" t="str">
        <f t="shared" si="18"/>
        <v/>
      </c>
      <c r="AD40" s="215" t="str">
        <f t="shared" si="19"/>
        <v/>
      </c>
      <c r="AE40" s="219">
        <f t="shared" si="31"/>
        <v>0</v>
      </c>
      <c r="AF40" s="220"/>
      <c r="AG40" s="209" t="str">
        <f t="shared" si="20"/>
        <v/>
      </c>
      <c r="AH40" s="215" t="str">
        <f t="shared" si="21"/>
        <v/>
      </c>
      <c r="AI40" s="219">
        <f t="shared" si="32"/>
        <v>0</v>
      </c>
      <c r="AJ40" s="220"/>
      <c r="AK40" s="209" t="str">
        <f t="shared" si="22"/>
        <v/>
      </c>
      <c r="AL40" s="215" t="str">
        <f t="shared" si="23"/>
        <v/>
      </c>
    </row>
    <row r="41" spans="1:38" x14ac:dyDescent="0.25">
      <c r="A41" s="217" t="s">
        <v>268</v>
      </c>
      <c r="B41" s="217" t="s">
        <v>41</v>
      </c>
      <c r="C41" s="217"/>
      <c r="D41" s="218">
        <v>1</v>
      </c>
      <c r="E41" s="185" t="str">
        <f>IFERROR(VLOOKUP($C41,Master_Device_DB!$J:$L,2,0),"")</f>
        <v/>
      </c>
      <c r="F41" s="212" t="str">
        <f>IFERROR(VLOOKUP($C41,Master_Device_DB!$J:$L,3,0),"")</f>
        <v/>
      </c>
      <c r="G41" s="219">
        <f t="shared" si="25"/>
        <v>0</v>
      </c>
      <c r="H41" s="220"/>
      <c r="I41" s="209" t="str">
        <f t="shared" si="8"/>
        <v/>
      </c>
      <c r="J41" s="215" t="str">
        <f t="shared" si="9"/>
        <v/>
      </c>
      <c r="K41" s="219">
        <f t="shared" si="26"/>
        <v>0</v>
      </c>
      <c r="L41" s="220"/>
      <c r="M41" s="209" t="str">
        <f t="shared" si="10"/>
        <v/>
      </c>
      <c r="N41" s="215" t="str">
        <f t="shared" si="11"/>
        <v/>
      </c>
      <c r="O41" s="219">
        <f t="shared" si="27"/>
        <v>0</v>
      </c>
      <c r="P41" s="220"/>
      <c r="Q41" s="209" t="str">
        <f t="shared" si="12"/>
        <v/>
      </c>
      <c r="R41" s="215" t="str">
        <f t="shared" si="13"/>
        <v/>
      </c>
      <c r="S41" s="219">
        <f t="shared" si="28"/>
        <v>0</v>
      </c>
      <c r="T41" s="220"/>
      <c r="U41" s="209" t="str">
        <f t="shared" si="14"/>
        <v/>
      </c>
      <c r="V41" s="215" t="str">
        <f t="shared" si="15"/>
        <v/>
      </c>
      <c r="W41" s="219">
        <f t="shared" si="29"/>
        <v>0</v>
      </c>
      <c r="X41" s="220"/>
      <c r="Y41" s="209" t="str">
        <f t="shared" si="16"/>
        <v/>
      </c>
      <c r="Z41" s="215" t="str">
        <f t="shared" si="17"/>
        <v/>
      </c>
      <c r="AA41" s="219">
        <f t="shared" si="30"/>
        <v>0</v>
      </c>
      <c r="AB41" s="220"/>
      <c r="AC41" s="209" t="str">
        <f t="shared" si="18"/>
        <v/>
      </c>
      <c r="AD41" s="215" t="str">
        <f t="shared" si="19"/>
        <v/>
      </c>
      <c r="AE41" s="219">
        <f t="shared" si="31"/>
        <v>0</v>
      </c>
      <c r="AF41" s="220"/>
      <c r="AG41" s="209" t="str">
        <f t="shared" si="20"/>
        <v/>
      </c>
      <c r="AH41" s="215" t="str">
        <f t="shared" si="21"/>
        <v/>
      </c>
      <c r="AI41" s="219">
        <f t="shared" si="32"/>
        <v>0</v>
      </c>
      <c r="AJ41" s="220"/>
      <c r="AK41" s="209" t="str">
        <f t="shared" si="22"/>
        <v/>
      </c>
      <c r="AL41" s="215" t="str">
        <f t="shared" si="23"/>
        <v/>
      </c>
    </row>
    <row r="42" spans="1:38" x14ac:dyDescent="0.25">
      <c r="A42" s="217" t="s">
        <v>268</v>
      </c>
      <c r="B42" s="217" t="s">
        <v>41</v>
      </c>
      <c r="C42" s="217"/>
      <c r="D42" s="218">
        <v>1</v>
      </c>
      <c r="E42" s="185" t="str">
        <f>IFERROR(VLOOKUP($C42,Master_Device_DB!$J:$L,2,0),"")</f>
        <v/>
      </c>
      <c r="F42" s="212" t="str">
        <f>IFERROR(VLOOKUP($C42,Master_Device_DB!$J:$L,3,0),"")</f>
        <v/>
      </c>
      <c r="G42" s="219">
        <f t="shared" si="25"/>
        <v>0</v>
      </c>
      <c r="H42" s="220"/>
      <c r="I42" s="209" t="str">
        <f t="shared" si="8"/>
        <v/>
      </c>
      <c r="J42" s="215" t="str">
        <f t="shared" si="9"/>
        <v/>
      </c>
      <c r="K42" s="219">
        <f t="shared" si="26"/>
        <v>0</v>
      </c>
      <c r="L42" s="220"/>
      <c r="M42" s="209" t="str">
        <f t="shared" si="10"/>
        <v/>
      </c>
      <c r="N42" s="215" t="str">
        <f t="shared" si="11"/>
        <v/>
      </c>
      <c r="O42" s="219">
        <f t="shared" si="27"/>
        <v>0</v>
      </c>
      <c r="P42" s="220"/>
      <c r="Q42" s="209" t="str">
        <f t="shared" si="12"/>
        <v/>
      </c>
      <c r="R42" s="215" t="str">
        <f t="shared" si="13"/>
        <v/>
      </c>
      <c r="S42" s="219">
        <f t="shared" si="28"/>
        <v>0</v>
      </c>
      <c r="T42" s="220"/>
      <c r="U42" s="209" t="str">
        <f t="shared" si="14"/>
        <v/>
      </c>
      <c r="V42" s="215" t="str">
        <f t="shared" si="15"/>
        <v/>
      </c>
      <c r="W42" s="219">
        <f t="shared" si="29"/>
        <v>0</v>
      </c>
      <c r="X42" s="220"/>
      <c r="Y42" s="209" t="str">
        <f t="shared" si="16"/>
        <v/>
      </c>
      <c r="Z42" s="215" t="str">
        <f t="shared" si="17"/>
        <v/>
      </c>
      <c r="AA42" s="219">
        <f t="shared" si="30"/>
        <v>0</v>
      </c>
      <c r="AB42" s="220"/>
      <c r="AC42" s="209" t="str">
        <f t="shared" si="18"/>
        <v/>
      </c>
      <c r="AD42" s="215" t="str">
        <f t="shared" si="19"/>
        <v/>
      </c>
      <c r="AE42" s="219">
        <f t="shared" si="31"/>
        <v>0</v>
      </c>
      <c r="AF42" s="220"/>
      <c r="AG42" s="209" t="str">
        <f t="shared" si="20"/>
        <v/>
      </c>
      <c r="AH42" s="215" t="str">
        <f t="shared" si="21"/>
        <v/>
      </c>
      <c r="AI42" s="219">
        <f t="shared" si="32"/>
        <v>0</v>
      </c>
      <c r="AJ42" s="220"/>
      <c r="AK42" s="209" t="str">
        <f t="shared" si="22"/>
        <v/>
      </c>
      <c r="AL42" s="215" t="str">
        <f t="shared" si="23"/>
        <v/>
      </c>
    </row>
    <row r="43" spans="1:38" x14ac:dyDescent="0.25">
      <c r="A43" s="217" t="s">
        <v>268</v>
      </c>
      <c r="B43" s="217" t="s">
        <v>39</v>
      </c>
      <c r="C43" s="217"/>
      <c r="D43" s="218">
        <v>1</v>
      </c>
      <c r="E43" s="185" t="str">
        <f>IFERROR(VLOOKUP($C43,Master_Device_DB!$J:$L,2,0),"")</f>
        <v/>
      </c>
      <c r="F43" s="212" t="str">
        <f>IFERROR(VLOOKUP($C43,Master_Device_DB!$J:$L,3,0),"")</f>
        <v/>
      </c>
      <c r="G43" s="219">
        <f t="shared" si="25"/>
        <v>0</v>
      </c>
      <c r="H43" s="220"/>
      <c r="I43" s="209" t="str">
        <f t="shared" si="8"/>
        <v/>
      </c>
      <c r="J43" s="215" t="str">
        <f t="shared" si="9"/>
        <v/>
      </c>
      <c r="K43" s="219">
        <f t="shared" si="26"/>
        <v>0</v>
      </c>
      <c r="L43" s="220"/>
      <c r="M43" s="209" t="str">
        <f t="shared" si="10"/>
        <v/>
      </c>
      <c r="N43" s="215" t="str">
        <f t="shared" si="11"/>
        <v/>
      </c>
      <c r="O43" s="219">
        <f t="shared" si="27"/>
        <v>0</v>
      </c>
      <c r="P43" s="220"/>
      <c r="Q43" s="209" t="str">
        <f t="shared" si="12"/>
        <v/>
      </c>
      <c r="R43" s="215" t="str">
        <f t="shared" si="13"/>
        <v/>
      </c>
      <c r="S43" s="219">
        <f t="shared" si="28"/>
        <v>0</v>
      </c>
      <c r="T43" s="220"/>
      <c r="U43" s="209" t="str">
        <f t="shared" si="14"/>
        <v/>
      </c>
      <c r="V43" s="215" t="str">
        <f t="shared" si="15"/>
        <v/>
      </c>
      <c r="W43" s="219">
        <f t="shared" si="29"/>
        <v>0</v>
      </c>
      <c r="X43" s="220"/>
      <c r="Y43" s="209" t="str">
        <f t="shared" si="16"/>
        <v/>
      </c>
      <c r="Z43" s="215" t="str">
        <f t="shared" si="17"/>
        <v/>
      </c>
      <c r="AA43" s="219">
        <f t="shared" si="30"/>
        <v>0</v>
      </c>
      <c r="AB43" s="220"/>
      <c r="AC43" s="209" t="str">
        <f t="shared" si="18"/>
        <v/>
      </c>
      <c r="AD43" s="215" t="str">
        <f t="shared" si="19"/>
        <v/>
      </c>
      <c r="AE43" s="219">
        <f t="shared" si="31"/>
        <v>0</v>
      </c>
      <c r="AF43" s="220"/>
      <c r="AG43" s="209" t="str">
        <f t="shared" si="20"/>
        <v/>
      </c>
      <c r="AH43" s="215" t="str">
        <f t="shared" si="21"/>
        <v/>
      </c>
      <c r="AI43" s="219">
        <f t="shared" si="32"/>
        <v>0</v>
      </c>
      <c r="AJ43" s="220"/>
      <c r="AK43" s="209" t="str">
        <f t="shared" si="22"/>
        <v/>
      </c>
      <c r="AL43" s="215" t="str">
        <f t="shared" si="23"/>
        <v/>
      </c>
    </row>
    <row r="44" spans="1:38" x14ac:dyDescent="0.25">
      <c r="A44" s="217" t="s">
        <v>268</v>
      </c>
      <c r="B44" s="217" t="s">
        <v>42</v>
      </c>
      <c r="C44" s="217"/>
      <c r="D44" s="218">
        <v>1</v>
      </c>
      <c r="E44" s="185" t="str">
        <f>IFERROR(VLOOKUP($C44,Master_Device_DB!$J:$L,2,0),"")</f>
        <v/>
      </c>
      <c r="F44" s="212" t="str">
        <f>IFERROR(VLOOKUP($C44,Master_Device_DB!$J:$L,3,0),"")</f>
        <v/>
      </c>
      <c r="G44" s="219">
        <f t="shared" si="25"/>
        <v>0</v>
      </c>
      <c r="H44" s="220"/>
      <c r="I44" s="209" t="str">
        <f t="shared" si="8"/>
        <v/>
      </c>
      <c r="J44" s="215" t="str">
        <f t="shared" si="9"/>
        <v/>
      </c>
      <c r="K44" s="219">
        <f t="shared" si="26"/>
        <v>0</v>
      </c>
      <c r="L44" s="220"/>
      <c r="M44" s="209" t="str">
        <f t="shared" si="10"/>
        <v/>
      </c>
      <c r="N44" s="215" t="str">
        <f t="shared" si="11"/>
        <v/>
      </c>
      <c r="O44" s="219">
        <f t="shared" si="27"/>
        <v>0</v>
      </c>
      <c r="P44" s="220"/>
      <c r="Q44" s="209" t="str">
        <f t="shared" si="12"/>
        <v/>
      </c>
      <c r="R44" s="215" t="str">
        <f t="shared" si="13"/>
        <v/>
      </c>
      <c r="S44" s="219">
        <f t="shared" si="28"/>
        <v>0</v>
      </c>
      <c r="T44" s="220"/>
      <c r="U44" s="209" t="str">
        <f t="shared" si="14"/>
        <v/>
      </c>
      <c r="V44" s="215" t="str">
        <f t="shared" si="15"/>
        <v/>
      </c>
      <c r="W44" s="219">
        <f t="shared" si="29"/>
        <v>0</v>
      </c>
      <c r="X44" s="220"/>
      <c r="Y44" s="209" t="str">
        <f t="shared" si="16"/>
        <v/>
      </c>
      <c r="Z44" s="215" t="str">
        <f t="shared" si="17"/>
        <v/>
      </c>
      <c r="AA44" s="219">
        <f t="shared" si="30"/>
        <v>0</v>
      </c>
      <c r="AB44" s="220"/>
      <c r="AC44" s="209" t="str">
        <f t="shared" si="18"/>
        <v/>
      </c>
      <c r="AD44" s="215" t="str">
        <f t="shared" si="19"/>
        <v/>
      </c>
      <c r="AE44" s="219">
        <f t="shared" si="31"/>
        <v>0</v>
      </c>
      <c r="AF44" s="220"/>
      <c r="AG44" s="209" t="str">
        <f t="shared" si="20"/>
        <v/>
      </c>
      <c r="AH44" s="215" t="str">
        <f t="shared" si="21"/>
        <v/>
      </c>
      <c r="AI44" s="219">
        <f t="shared" si="32"/>
        <v>0</v>
      </c>
      <c r="AJ44" s="220"/>
      <c r="AK44" s="209" t="str">
        <f t="shared" si="22"/>
        <v/>
      </c>
      <c r="AL44" s="215" t="str">
        <f t="shared" si="23"/>
        <v/>
      </c>
    </row>
    <row r="45" spans="1:38" x14ac:dyDescent="0.25">
      <c r="A45" s="217" t="s">
        <v>268</v>
      </c>
      <c r="B45" s="217" t="s">
        <v>40</v>
      </c>
      <c r="C45" s="222"/>
      <c r="D45" s="218">
        <v>1</v>
      </c>
      <c r="E45" s="185" t="str">
        <f>IFERROR(VLOOKUP($C45,Master_Device_DB!$J:$L,2,0),"")</f>
        <v/>
      </c>
      <c r="F45" s="212" t="str">
        <f>IFERROR(VLOOKUP($C45,Master_Device_DB!$J:$L,3,0),"")</f>
        <v/>
      </c>
      <c r="G45" s="219">
        <f t="shared" si="25"/>
        <v>0</v>
      </c>
      <c r="H45" s="220"/>
      <c r="I45" s="209" t="str">
        <f t="shared" si="8"/>
        <v/>
      </c>
      <c r="J45" s="215" t="str">
        <f t="shared" si="9"/>
        <v/>
      </c>
      <c r="K45" s="219">
        <f t="shared" si="26"/>
        <v>0</v>
      </c>
      <c r="L45" s="220"/>
      <c r="M45" s="209" t="str">
        <f t="shared" si="10"/>
        <v/>
      </c>
      <c r="N45" s="215" t="str">
        <f t="shared" si="11"/>
        <v/>
      </c>
      <c r="O45" s="219">
        <f t="shared" si="27"/>
        <v>0</v>
      </c>
      <c r="P45" s="220"/>
      <c r="Q45" s="209" t="str">
        <f t="shared" si="12"/>
        <v/>
      </c>
      <c r="R45" s="215" t="str">
        <f t="shared" si="13"/>
        <v/>
      </c>
      <c r="S45" s="219">
        <f t="shared" si="28"/>
        <v>0</v>
      </c>
      <c r="T45" s="220"/>
      <c r="U45" s="209" t="str">
        <f t="shared" si="14"/>
        <v/>
      </c>
      <c r="V45" s="215" t="str">
        <f t="shared" si="15"/>
        <v/>
      </c>
      <c r="W45" s="219">
        <f t="shared" si="29"/>
        <v>0</v>
      </c>
      <c r="X45" s="220"/>
      <c r="Y45" s="209" t="str">
        <f t="shared" si="16"/>
        <v/>
      </c>
      <c r="Z45" s="215" t="str">
        <f t="shared" si="17"/>
        <v/>
      </c>
      <c r="AA45" s="219">
        <f t="shared" si="30"/>
        <v>0</v>
      </c>
      <c r="AB45" s="220"/>
      <c r="AC45" s="209" t="str">
        <f t="shared" si="18"/>
        <v/>
      </c>
      <c r="AD45" s="215" t="str">
        <f t="shared" si="19"/>
        <v/>
      </c>
      <c r="AE45" s="219">
        <f t="shared" si="31"/>
        <v>0</v>
      </c>
      <c r="AF45" s="220"/>
      <c r="AG45" s="209" t="str">
        <f t="shared" si="20"/>
        <v/>
      </c>
      <c r="AH45" s="215" t="str">
        <f t="shared" si="21"/>
        <v/>
      </c>
      <c r="AI45" s="219">
        <f t="shared" si="32"/>
        <v>0</v>
      </c>
      <c r="AJ45" s="220"/>
      <c r="AK45" s="209" t="str">
        <f t="shared" si="22"/>
        <v/>
      </c>
      <c r="AL45" s="215" t="str">
        <f t="shared" si="23"/>
        <v/>
      </c>
    </row>
    <row r="46" spans="1:38" x14ac:dyDescent="0.25">
      <c r="A46" s="217" t="s">
        <v>268</v>
      </c>
      <c r="B46" s="217" t="s">
        <v>40</v>
      </c>
      <c r="C46" s="217"/>
      <c r="D46" s="218">
        <v>1</v>
      </c>
      <c r="E46" s="185" t="str">
        <f>IFERROR(VLOOKUP($C46,Master_Device_DB!$J:$L,2,0),"")</f>
        <v/>
      </c>
      <c r="F46" s="212" t="str">
        <f>IFERROR(VLOOKUP($C46,Master_Device_DB!$J:$L,3,0),"")</f>
        <v/>
      </c>
      <c r="G46" s="219">
        <f t="shared" si="25"/>
        <v>0</v>
      </c>
      <c r="H46" s="220"/>
      <c r="I46" s="209" t="str">
        <f t="shared" si="8"/>
        <v/>
      </c>
      <c r="J46" s="215" t="str">
        <f t="shared" si="9"/>
        <v/>
      </c>
      <c r="K46" s="219">
        <f t="shared" si="26"/>
        <v>0</v>
      </c>
      <c r="L46" s="220"/>
      <c r="M46" s="209" t="str">
        <f t="shared" si="10"/>
        <v/>
      </c>
      <c r="N46" s="215" t="str">
        <f t="shared" si="11"/>
        <v/>
      </c>
      <c r="O46" s="219">
        <f t="shared" si="27"/>
        <v>0</v>
      </c>
      <c r="P46" s="220"/>
      <c r="Q46" s="209" t="str">
        <f t="shared" si="12"/>
        <v/>
      </c>
      <c r="R46" s="215" t="str">
        <f t="shared" si="13"/>
        <v/>
      </c>
      <c r="S46" s="219">
        <f t="shared" si="28"/>
        <v>0</v>
      </c>
      <c r="T46" s="220"/>
      <c r="U46" s="209" t="str">
        <f t="shared" si="14"/>
        <v/>
      </c>
      <c r="V46" s="215" t="str">
        <f t="shared" si="15"/>
        <v/>
      </c>
      <c r="W46" s="219">
        <f t="shared" si="29"/>
        <v>0</v>
      </c>
      <c r="X46" s="220"/>
      <c r="Y46" s="209" t="str">
        <f t="shared" si="16"/>
        <v/>
      </c>
      <c r="Z46" s="215" t="str">
        <f t="shared" si="17"/>
        <v/>
      </c>
      <c r="AA46" s="219">
        <f t="shared" si="30"/>
        <v>0</v>
      </c>
      <c r="AB46" s="220"/>
      <c r="AC46" s="209" t="str">
        <f t="shared" si="18"/>
        <v/>
      </c>
      <c r="AD46" s="215" t="str">
        <f t="shared" si="19"/>
        <v/>
      </c>
      <c r="AE46" s="219">
        <f t="shared" si="31"/>
        <v>0</v>
      </c>
      <c r="AF46" s="220"/>
      <c r="AG46" s="209" t="str">
        <f t="shared" si="20"/>
        <v/>
      </c>
      <c r="AH46" s="215" t="str">
        <f t="shared" si="21"/>
        <v/>
      </c>
      <c r="AI46" s="219">
        <f t="shared" si="32"/>
        <v>0</v>
      </c>
      <c r="AJ46" s="220"/>
      <c r="AK46" s="209" t="str">
        <f t="shared" si="22"/>
        <v/>
      </c>
      <c r="AL46" s="215" t="str">
        <f t="shared" si="23"/>
        <v/>
      </c>
    </row>
    <row r="47" spans="1:38" x14ac:dyDescent="0.25">
      <c r="A47" s="217" t="s">
        <v>268</v>
      </c>
      <c r="B47" s="217" t="s">
        <v>40</v>
      </c>
      <c r="C47" s="217" t="s">
        <v>313</v>
      </c>
      <c r="D47" s="218">
        <v>1</v>
      </c>
      <c r="E47" s="185">
        <f>IFERROR(VLOOKUP($C47,Master_Device_DB!$J:$L,2,0),"")</f>
        <v>0.3</v>
      </c>
      <c r="F47" s="212">
        <f>IFERROR(VLOOKUP($C47,Master_Device_DB!$J:$L,3,0),"")</f>
        <v>6.5</v>
      </c>
      <c r="G47" s="219">
        <f t="shared" si="25"/>
        <v>0</v>
      </c>
      <c r="H47" s="220"/>
      <c r="I47" s="209">
        <f t="shared" si="8"/>
        <v>0</v>
      </c>
      <c r="J47" s="215">
        <f t="shared" si="9"/>
        <v>0</v>
      </c>
      <c r="K47" s="219">
        <f t="shared" si="26"/>
        <v>0</v>
      </c>
      <c r="L47" s="220"/>
      <c r="M47" s="209">
        <f t="shared" si="10"/>
        <v>0</v>
      </c>
      <c r="N47" s="215">
        <f t="shared" si="11"/>
        <v>0</v>
      </c>
      <c r="O47" s="219">
        <f t="shared" si="27"/>
        <v>0</v>
      </c>
      <c r="P47" s="220"/>
      <c r="Q47" s="209">
        <f t="shared" si="12"/>
        <v>0</v>
      </c>
      <c r="R47" s="215">
        <f t="shared" si="13"/>
        <v>0</v>
      </c>
      <c r="S47" s="219">
        <f t="shared" si="28"/>
        <v>0</v>
      </c>
      <c r="T47" s="220"/>
      <c r="U47" s="209">
        <f t="shared" si="14"/>
        <v>0</v>
      </c>
      <c r="V47" s="215">
        <f t="shared" si="15"/>
        <v>0</v>
      </c>
      <c r="W47" s="219">
        <f t="shared" si="29"/>
        <v>0</v>
      </c>
      <c r="X47" s="220"/>
      <c r="Y47" s="209">
        <f t="shared" si="16"/>
        <v>0</v>
      </c>
      <c r="Z47" s="215">
        <f t="shared" si="17"/>
        <v>0</v>
      </c>
      <c r="AA47" s="219">
        <f t="shared" si="30"/>
        <v>0</v>
      </c>
      <c r="AB47" s="220"/>
      <c r="AC47" s="209">
        <f t="shared" si="18"/>
        <v>0</v>
      </c>
      <c r="AD47" s="215">
        <f t="shared" si="19"/>
        <v>0</v>
      </c>
      <c r="AE47" s="219">
        <f t="shared" si="31"/>
        <v>0</v>
      </c>
      <c r="AF47" s="220"/>
      <c r="AG47" s="209">
        <f t="shared" si="20"/>
        <v>0</v>
      </c>
      <c r="AH47" s="215">
        <f t="shared" si="21"/>
        <v>0</v>
      </c>
      <c r="AI47" s="219">
        <f t="shared" si="32"/>
        <v>0</v>
      </c>
      <c r="AJ47" s="220"/>
      <c r="AK47" s="209">
        <f t="shared" si="22"/>
        <v>0</v>
      </c>
      <c r="AL47" s="215">
        <f t="shared" si="23"/>
        <v>0</v>
      </c>
    </row>
    <row r="48" spans="1:38" x14ac:dyDescent="0.25">
      <c r="A48" s="217" t="s">
        <v>268</v>
      </c>
      <c r="B48" s="217" t="s">
        <v>41</v>
      </c>
      <c r="C48" s="217"/>
      <c r="D48" s="218">
        <v>1</v>
      </c>
      <c r="E48" s="185" t="str">
        <f>IFERROR(VLOOKUP($C48,Master_Device_DB!$J:$L,2,0),"")</f>
        <v/>
      </c>
      <c r="F48" s="212" t="str">
        <f>IFERROR(VLOOKUP($C48,Master_Device_DB!$J:$L,3,0),"")</f>
        <v/>
      </c>
      <c r="G48" s="219">
        <f t="shared" si="25"/>
        <v>0</v>
      </c>
      <c r="H48" s="220"/>
      <c r="I48" s="209" t="str">
        <f t="shared" si="8"/>
        <v/>
      </c>
      <c r="J48" s="215" t="str">
        <f t="shared" si="9"/>
        <v/>
      </c>
      <c r="K48" s="219">
        <f t="shared" si="26"/>
        <v>0</v>
      </c>
      <c r="L48" s="220"/>
      <c r="M48" s="209" t="str">
        <f t="shared" si="10"/>
        <v/>
      </c>
      <c r="N48" s="215" t="str">
        <f t="shared" si="11"/>
        <v/>
      </c>
      <c r="O48" s="219">
        <f t="shared" si="27"/>
        <v>0</v>
      </c>
      <c r="P48" s="220"/>
      <c r="Q48" s="209" t="str">
        <f t="shared" si="12"/>
        <v/>
      </c>
      <c r="R48" s="215" t="str">
        <f t="shared" si="13"/>
        <v/>
      </c>
      <c r="S48" s="219">
        <f t="shared" si="28"/>
        <v>0</v>
      </c>
      <c r="T48" s="220"/>
      <c r="U48" s="209" t="str">
        <f t="shared" si="14"/>
        <v/>
      </c>
      <c r="V48" s="215" t="str">
        <f t="shared" si="15"/>
        <v/>
      </c>
      <c r="W48" s="219">
        <f t="shared" si="29"/>
        <v>0</v>
      </c>
      <c r="X48" s="220"/>
      <c r="Y48" s="209" t="str">
        <f t="shared" si="16"/>
        <v/>
      </c>
      <c r="Z48" s="215" t="str">
        <f t="shared" si="17"/>
        <v/>
      </c>
      <c r="AA48" s="219">
        <f t="shared" si="30"/>
        <v>0</v>
      </c>
      <c r="AB48" s="220"/>
      <c r="AC48" s="209" t="str">
        <f t="shared" si="18"/>
        <v/>
      </c>
      <c r="AD48" s="215" t="str">
        <f t="shared" si="19"/>
        <v/>
      </c>
      <c r="AE48" s="219">
        <f t="shared" si="31"/>
        <v>0</v>
      </c>
      <c r="AF48" s="220"/>
      <c r="AG48" s="209" t="str">
        <f t="shared" si="20"/>
        <v/>
      </c>
      <c r="AH48" s="215" t="str">
        <f t="shared" si="21"/>
        <v/>
      </c>
      <c r="AI48" s="219">
        <f t="shared" si="32"/>
        <v>0</v>
      </c>
      <c r="AJ48" s="220"/>
      <c r="AK48" s="209" t="str">
        <f t="shared" si="22"/>
        <v/>
      </c>
      <c r="AL48" s="215" t="str">
        <f t="shared" si="23"/>
        <v/>
      </c>
    </row>
    <row r="49" spans="1:38" x14ac:dyDescent="0.25">
      <c r="A49" s="217" t="s">
        <v>268</v>
      </c>
      <c r="B49" s="217" t="s">
        <v>41</v>
      </c>
      <c r="C49" s="217"/>
      <c r="D49" s="218">
        <v>1</v>
      </c>
      <c r="E49" s="185" t="str">
        <f>IFERROR(VLOOKUP($C49,Master_Device_DB!$J:$L,2,0),"")</f>
        <v/>
      </c>
      <c r="F49" s="212" t="str">
        <f>IFERROR(VLOOKUP($C49,Master_Device_DB!$J:$L,3,0),"")</f>
        <v/>
      </c>
      <c r="G49" s="219">
        <f t="shared" si="25"/>
        <v>0</v>
      </c>
      <c r="H49" s="220"/>
      <c r="I49" s="209" t="str">
        <f t="shared" si="8"/>
        <v/>
      </c>
      <c r="J49" s="215" t="str">
        <f t="shared" si="9"/>
        <v/>
      </c>
      <c r="K49" s="219">
        <f t="shared" si="26"/>
        <v>0</v>
      </c>
      <c r="L49" s="220"/>
      <c r="M49" s="209" t="str">
        <f t="shared" si="10"/>
        <v/>
      </c>
      <c r="N49" s="215" t="str">
        <f t="shared" si="11"/>
        <v/>
      </c>
      <c r="O49" s="219">
        <f t="shared" si="27"/>
        <v>0</v>
      </c>
      <c r="P49" s="220"/>
      <c r="Q49" s="209" t="str">
        <f t="shared" si="12"/>
        <v/>
      </c>
      <c r="R49" s="215" t="str">
        <f t="shared" si="13"/>
        <v/>
      </c>
      <c r="S49" s="219">
        <f t="shared" si="28"/>
        <v>0</v>
      </c>
      <c r="T49" s="220"/>
      <c r="U49" s="209" t="str">
        <f t="shared" si="14"/>
        <v/>
      </c>
      <c r="V49" s="215" t="str">
        <f t="shared" si="15"/>
        <v/>
      </c>
      <c r="W49" s="219">
        <f t="shared" si="29"/>
        <v>0</v>
      </c>
      <c r="X49" s="220"/>
      <c r="Y49" s="209" t="str">
        <f t="shared" si="16"/>
        <v/>
      </c>
      <c r="Z49" s="215" t="str">
        <f t="shared" si="17"/>
        <v/>
      </c>
      <c r="AA49" s="219">
        <f t="shared" si="30"/>
        <v>0</v>
      </c>
      <c r="AB49" s="220"/>
      <c r="AC49" s="209" t="str">
        <f t="shared" si="18"/>
        <v/>
      </c>
      <c r="AD49" s="215" t="str">
        <f t="shared" si="19"/>
        <v/>
      </c>
      <c r="AE49" s="219">
        <f t="shared" si="31"/>
        <v>0</v>
      </c>
      <c r="AF49" s="220"/>
      <c r="AG49" s="209" t="str">
        <f t="shared" si="20"/>
        <v/>
      </c>
      <c r="AH49" s="215" t="str">
        <f t="shared" si="21"/>
        <v/>
      </c>
      <c r="AI49" s="219">
        <f t="shared" si="32"/>
        <v>0</v>
      </c>
      <c r="AJ49" s="220"/>
      <c r="AK49" s="209" t="str">
        <f t="shared" si="22"/>
        <v/>
      </c>
      <c r="AL49" s="215" t="str">
        <f t="shared" si="23"/>
        <v/>
      </c>
    </row>
    <row r="50" spans="1:38" x14ac:dyDescent="0.25">
      <c r="A50" s="217" t="s">
        <v>268</v>
      </c>
      <c r="B50" s="217" t="s">
        <v>41</v>
      </c>
      <c r="C50" s="217"/>
      <c r="D50" s="218">
        <v>1</v>
      </c>
      <c r="E50" s="185" t="str">
        <f>IFERROR(VLOOKUP($C50,Master_Device_DB!$J:$L,2,0),"")</f>
        <v/>
      </c>
      <c r="F50" s="212" t="str">
        <f>IFERROR(VLOOKUP($C50,Master_Device_DB!$J:$L,3,0),"")</f>
        <v/>
      </c>
      <c r="G50" s="219">
        <f t="shared" si="25"/>
        <v>0</v>
      </c>
      <c r="H50" s="220"/>
      <c r="I50" s="209" t="str">
        <f t="shared" si="8"/>
        <v/>
      </c>
      <c r="J50" s="215" t="str">
        <f t="shared" si="9"/>
        <v/>
      </c>
      <c r="K50" s="219">
        <f t="shared" si="26"/>
        <v>0</v>
      </c>
      <c r="L50" s="220"/>
      <c r="M50" s="209" t="str">
        <f t="shared" si="10"/>
        <v/>
      </c>
      <c r="N50" s="215" t="str">
        <f t="shared" si="11"/>
        <v/>
      </c>
      <c r="O50" s="219">
        <f t="shared" si="27"/>
        <v>0</v>
      </c>
      <c r="P50" s="220"/>
      <c r="Q50" s="209" t="str">
        <f t="shared" si="12"/>
        <v/>
      </c>
      <c r="R50" s="215" t="str">
        <f t="shared" si="13"/>
        <v/>
      </c>
      <c r="S50" s="219">
        <f t="shared" si="28"/>
        <v>0</v>
      </c>
      <c r="T50" s="220"/>
      <c r="U50" s="209" t="str">
        <f t="shared" si="14"/>
        <v/>
      </c>
      <c r="V50" s="215" t="str">
        <f t="shared" si="15"/>
        <v/>
      </c>
      <c r="W50" s="219">
        <f t="shared" si="29"/>
        <v>0</v>
      </c>
      <c r="X50" s="220"/>
      <c r="Y50" s="209" t="str">
        <f t="shared" si="16"/>
        <v/>
      </c>
      <c r="Z50" s="215" t="str">
        <f t="shared" si="17"/>
        <v/>
      </c>
      <c r="AA50" s="219">
        <f t="shared" si="30"/>
        <v>0</v>
      </c>
      <c r="AB50" s="220"/>
      <c r="AC50" s="209" t="str">
        <f t="shared" si="18"/>
        <v/>
      </c>
      <c r="AD50" s="215" t="str">
        <f t="shared" si="19"/>
        <v/>
      </c>
      <c r="AE50" s="219">
        <f t="shared" si="31"/>
        <v>0</v>
      </c>
      <c r="AF50" s="220"/>
      <c r="AG50" s="209" t="str">
        <f t="shared" si="20"/>
        <v/>
      </c>
      <c r="AH50" s="215" t="str">
        <f t="shared" si="21"/>
        <v/>
      </c>
      <c r="AI50" s="219">
        <f t="shared" si="32"/>
        <v>0</v>
      </c>
      <c r="AJ50" s="220"/>
      <c r="AK50" s="209" t="str">
        <f t="shared" si="22"/>
        <v/>
      </c>
      <c r="AL50" s="215" t="str">
        <f t="shared" si="23"/>
        <v/>
      </c>
    </row>
    <row r="51" spans="1:38" x14ac:dyDescent="0.25">
      <c r="A51" s="217" t="s">
        <v>268</v>
      </c>
      <c r="B51" s="217" t="s">
        <v>39</v>
      </c>
      <c r="C51" s="217"/>
      <c r="D51" s="218">
        <v>1</v>
      </c>
      <c r="E51" s="185" t="str">
        <f>IFERROR(VLOOKUP($C51,Master_Device_DB!$J:$L,2,0),"")</f>
        <v/>
      </c>
      <c r="F51" s="212" t="str">
        <f>IFERROR(VLOOKUP($C51,Master_Device_DB!$J:$L,3,0),"")</f>
        <v/>
      </c>
      <c r="G51" s="219">
        <f t="shared" si="25"/>
        <v>0</v>
      </c>
      <c r="H51" s="220"/>
      <c r="I51" s="209" t="str">
        <f t="shared" si="8"/>
        <v/>
      </c>
      <c r="J51" s="215" t="str">
        <f t="shared" si="9"/>
        <v/>
      </c>
      <c r="K51" s="219">
        <f t="shared" si="26"/>
        <v>0</v>
      </c>
      <c r="L51" s="220"/>
      <c r="M51" s="209" t="str">
        <f t="shared" si="10"/>
        <v/>
      </c>
      <c r="N51" s="215" t="str">
        <f t="shared" si="11"/>
        <v/>
      </c>
      <c r="O51" s="219">
        <f t="shared" si="27"/>
        <v>0</v>
      </c>
      <c r="P51" s="220"/>
      <c r="Q51" s="209" t="str">
        <f t="shared" si="12"/>
        <v/>
      </c>
      <c r="R51" s="215" t="str">
        <f t="shared" si="13"/>
        <v/>
      </c>
      <c r="S51" s="219">
        <f t="shared" si="28"/>
        <v>0</v>
      </c>
      <c r="T51" s="220"/>
      <c r="U51" s="209" t="str">
        <f t="shared" si="14"/>
        <v/>
      </c>
      <c r="V51" s="215" t="str">
        <f t="shared" si="15"/>
        <v/>
      </c>
      <c r="W51" s="219">
        <f t="shared" si="29"/>
        <v>0</v>
      </c>
      <c r="X51" s="220"/>
      <c r="Y51" s="209" t="str">
        <f t="shared" si="16"/>
        <v/>
      </c>
      <c r="Z51" s="215" t="str">
        <f t="shared" si="17"/>
        <v/>
      </c>
      <c r="AA51" s="219">
        <f t="shared" si="30"/>
        <v>0</v>
      </c>
      <c r="AB51" s="220"/>
      <c r="AC51" s="209" t="str">
        <f t="shared" si="18"/>
        <v/>
      </c>
      <c r="AD51" s="215" t="str">
        <f t="shared" si="19"/>
        <v/>
      </c>
      <c r="AE51" s="219">
        <f t="shared" si="31"/>
        <v>0</v>
      </c>
      <c r="AF51" s="220"/>
      <c r="AG51" s="209" t="str">
        <f t="shared" si="20"/>
        <v/>
      </c>
      <c r="AH51" s="215" t="str">
        <f t="shared" si="21"/>
        <v/>
      </c>
      <c r="AI51" s="219">
        <f t="shared" si="32"/>
        <v>0</v>
      </c>
      <c r="AJ51" s="220"/>
      <c r="AK51" s="209" t="str">
        <f t="shared" si="22"/>
        <v/>
      </c>
      <c r="AL51" s="215" t="str">
        <f t="shared" si="23"/>
        <v/>
      </c>
    </row>
    <row r="52" spans="1:38" x14ac:dyDescent="0.25">
      <c r="A52" s="217" t="s">
        <v>268</v>
      </c>
      <c r="B52" s="217" t="s">
        <v>42</v>
      </c>
      <c r="C52" s="217"/>
      <c r="D52" s="218">
        <v>1</v>
      </c>
      <c r="E52" s="185" t="str">
        <f>IFERROR(VLOOKUP($C52,Master_Device_DB!$J:$L,2,0),"")</f>
        <v/>
      </c>
      <c r="F52" s="212" t="str">
        <f>IFERROR(VLOOKUP($C52,Master_Device_DB!$J:$L,3,0),"")</f>
        <v/>
      </c>
      <c r="G52" s="219">
        <f t="shared" si="25"/>
        <v>0</v>
      </c>
      <c r="H52" s="220"/>
      <c r="I52" s="209" t="str">
        <f t="shared" si="8"/>
        <v/>
      </c>
      <c r="J52" s="215" t="str">
        <f t="shared" si="9"/>
        <v/>
      </c>
      <c r="K52" s="219">
        <f t="shared" si="26"/>
        <v>0</v>
      </c>
      <c r="L52" s="220"/>
      <c r="M52" s="209" t="str">
        <f t="shared" si="10"/>
        <v/>
      </c>
      <c r="N52" s="215" t="str">
        <f t="shared" si="11"/>
        <v/>
      </c>
      <c r="O52" s="219">
        <f t="shared" si="27"/>
        <v>0</v>
      </c>
      <c r="P52" s="220"/>
      <c r="Q52" s="209" t="str">
        <f t="shared" si="12"/>
        <v/>
      </c>
      <c r="R52" s="215" t="str">
        <f t="shared" si="13"/>
        <v/>
      </c>
      <c r="S52" s="219">
        <f t="shared" si="28"/>
        <v>0</v>
      </c>
      <c r="T52" s="220"/>
      <c r="U52" s="209" t="str">
        <f t="shared" si="14"/>
        <v/>
      </c>
      <c r="V52" s="215" t="str">
        <f t="shared" si="15"/>
        <v/>
      </c>
      <c r="W52" s="219">
        <f t="shared" si="29"/>
        <v>0</v>
      </c>
      <c r="X52" s="220"/>
      <c r="Y52" s="209" t="str">
        <f t="shared" si="16"/>
        <v/>
      </c>
      <c r="Z52" s="215" t="str">
        <f t="shared" si="17"/>
        <v/>
      </c>
      <c r="AA52" s="219">
        <f t="shared" si="30"/>
        <v>0</v>
      </c>
      <c r="AB52" s="220"/>
      <c r="AC52" s="209" t="str">
        <f t="shared" si="18"/>
        <v/>
      </c>
      <c r="AD52" s="215" t="str">
        <f t="shared" si="19"/>
        <v/>
      </c>
      <c r="AE52" s="219">
        <f t="shared" si="31"/>
        <v>0</v>
      </c>
      <c r="AF52" s="220"/>
      <c r="AG52" s="209" t="str">
        <f t="shared" si="20"/>
        <v/>
      </c>
      <c r="AH52" s="215" t="str">
        <f t="shared" si="21"/>
        <v/>
      </c>
      <c r="AI52" s="219">
        <f t="shared" si="32"/>
        <v>0</v>
      </c>
      <c r="AJ52" s="220"/>
      <c r="AK52" s="209" t="str">
        <f t="shared" si="22"/>
        <v/>
      </c>
      <c r="AL52" s="215" t="str">
        <f t="shared" si="23"/>
        <v/>
      </c>
    </row>
    <row r="53" spans="1:38" x14ac:dyDescent="0.25">
      <c r="A53" s="217" t="s">
        <v>268</v>
      </c>
      <c r="B53" s="217" t="s">
        <v>43</v>
      </c>
      <c r="C53" s="222"/>
      <c r="D53" s="218">
        <v>1</v>
      </c>
      <c r="E53" s="185" t="str">
        <f>IFERROR(VLOOKUP($C53,Master_Device_DB!$J:$L,2,0),"")</f>
        <v/>
      </c>
      <c r="F53" s="212" t="str">
        <f>IFERROR(VLOOKUP($C53,Master_Device_DB!$J:$L,3,0),"")</f>
        <v/>
      </c>
      <c r="G53" s="219">
        <f t="shared" si="25"/>
        <v>0</v>
      </c>
      <c r="H53" s="220"/>
      <c r="I53" s="209" t="str">
        <f t="shared" si="8"/>
        <v/>
      </c>
      <c r="J53" s="215" t="str">
        <f t="shared" si="9"/>
        <v/>
      </c>
      <c r="K53" s="219">
        <f t="shared" si="26"/>
        <v>0</v>
      </c>
      <c r="L53" s="220"/>
      <c r="M53" s="209" t="str">
        <f t="shared" si="10"/>
        <v/>
      </c>
      <c r="N53" s="215" t="str">
        <f t="shared" si="11"/>
        <v/>
      </c>
      <c r="O53" s="219">
        <f t="shared" si="27"/>
        <v>0</v>
      </c>
      <c r="P53" s="220"/>
      <c r="Q53" s="209" t="str">
        <f t="shared" si="12"/>
        <v/>
      </c>
      <c r="R53" s="215" t="str">
        <f t="shared" si="13"/>
        <v/>
      </c>
      <c r="S53" s="219">
        <f t="shared" si="28"/>
        <v>0</v>
      </c>
      <c r="T53" s="220"/>
      <c r="U53" s="209" t="str">
        <f t="shared" si="14"/>
        <v/>
      </c>
      <c r="V53" s="215" t="str">
        <f t="shared" si="15"/>
        <v/>
      </c>
      <c r="W53" s="219">
        <f t="shared" si="29"/>
        <v>0</v>
      </c>
      <c r="X53" s="220"/>
      <c r="Y53" s="209" t="str">
        <f t="shared" si="16"/>
        <v/>
      </c>
      <c r="Z53" s="215" t="str">
        <f t="shared" si="17"/>
        <v/>
      </c>
      <c r="AA53" s="219">
        <f t="shared" si="30"/>
        <v>0</v>
      </c>
      <c r="AB53" s="220"/>
      <c r="AC53" s="209" t="str">
        <f t="shared" si="18"/>
        <v/>
      </c>
      <c r="AD53" s="215" t="str">
        <f t="shared" si="19"/>
        <v/>
      </c>
      <c r="AE53" s="219">
        <f t="shared" si="31"/>
        <v>0</v>
      </c>
      <c r="AF53" s="220"/>
      <c r="AG53" s="209" t="str">
        <f t="shared" si="20"/>
        <v/>
      </c>
      <c r="AH53" s="215" t="str">
        <f t="shared" si="21"/>
        <v/>
      </c>
      <c r="AI53" s="219">
        <f t="shared" si="32"/>
        <v>0</v>
      </c>
      <c r="AJ53" s="220"/>
      <c r="AK53" s="209" t="str">
        <f t="shared" si="22"/>
        <v/>
      </c>
      <c r="AL53" s="215" t="str">
        <f t="shared" si="23"/>
        <v/>
      </c>
    </row>
    <row r="54" spans="1:38" x14ac:dyDescent="0.25">
      <c r="A54" s="217" t="s">
        <v>268</v>
      </c>
      <c r="B54" s="217" t="s">
        <v>43</v>
      </c>
      <c r="C54" s="222"/>
      <c r="D54" s="218">
        <v>1</v>
      </c>
      <c r="E54" s="185" t="str">
        <f>IFERROR(VLOOKUP($C54,Master_Device_DB!$J:$L,2,0),"")</f>
        <v/>
      </c>
      <c r="F54" s="212" t="str">
        <f>IFERROR(VLOOKUP($C54,Master_Device_DB!$J:$L,3,0),"")</f>
        <v/>
      </c>
      <c r="G54" s="219">
        <f t="shared" si="25"/>
        <v>0</v>
      </c>
      <c r="H54" s="220"/>
      <c r="I54" s="209" t="str">
        <f t="shared" si="8"/>
        <v/>
      </c>
      <c r="J54" s="215" t="str">
        <f t="shared" si="9"/>
        <v/>
      </c>
      <c r="K54" s="219">
        <f t="shared" si="26"/>
        <v>0</v>
      </c>
      <c r="L54" s="220"/>
      <c r="M54" s="209" t="str">
        <f t="shared" si="10"/>
        <v/>
      </c>
      <c r="N54" s="215" t="str">
        <f t="shared" si="11"/>
        <v/>
      </c>
      <c r="O54" s="219">
        <f t="shared" si="27"/>
        <v>0</v>
      </c>
      <c r="P54" s="220"/>
      <c r="Q54" s="209" t="str">
        <f t="shared" si="12"/>
        <v/>
      </c>
      <c r="R54" s="215" t="str">
        <f t="shared" si="13"/>
        <v/>
      </c>
      <c r="S54" s="219">
        <f t="shared" si="28"/>
        <v>0</v>
      </c>
      <c r="T54" s="220"/>
      <c r="U54" s="209" t="str">
        <f t="shared" si="14"/>
        <v/>
      </c>
      <c r="V54" s="215" t="str">
        <f t="shared" si="15"/>
        <v/>
      </c>
      <c r="W54" s="219">
        <f t="shared" si="29"/>
        <v>0</v>
      </c>
      <c r="X54" s="220"/>
      <c r="Y54" s="209" t="str">
        <f t="shared" si="16"/>
        <v/>
      </c>
      <c r="Z54" s="215" t="str">
        <f t="shared" si="17"/>
        <v/>
      </c>
      <c r="AA54" s="219">
        <f t="shared" si="30"/>
        <v>0</v>
      </c>
      <c r="AB54" s="220"/>
      <c r="AC54" s="209" t="str">
        <f t="shared" si="18"/>
        <v/>
      </c>
      <c r="AD54" s="215" t="str">
        <f t="shared" si="19"/>
        <v/>
      </c>
      <c r="AE54" s="219">
        <f t="shared" si="31"/>
        <v>0</v>
      </c>
      <c r="AF54" s="220"/>
      <c r="AG54" s="209" t="str">
        <f t="shared" si="20"/>
        <v/>
      </c>
      <c r="AH54" s="215" t="str">
        <f t="shared" si="21"/>
        <v/>
      </c>
      <c r="AI54" s="219">
        <f t="shared" si="32"/>
        <v>0</v>
      </c>
      <c r="AJ54" s="220"/>
      <c r="AK54" s="209" t="str">
        <f t="shared" si="22"/>
        <v/>
      </c>
      <c r="AL54" s="215" t="str">
        <f t="shared" si="23"/>
        <v/>
      </c>
    </row>
    <row r="55" spans="1:38" x14ac:dyDescent="0.25">
      <c r="A55" s="217" t="s">
        <v>268</v>
      </c>
      <c r="B55" s="217" t="s">
        <v>43</v>
      </c>
      <c r="C55" s="217"/>
      <c r="D55" s="218">
        <v>1</v>
      </c>
      <c r="E55" s="185" t="str">
        <f>IFERROR(VLOOKUP($C55,Master_Device_DB!$J:$L,2,0),"")</f>
        <v/>
      </c>
      <c r="F55" s="212" t="str">
        <f>IFERROR(VLOOKUP($C55,Master_Device_DB!$J:$L,3,0),"")</f>
        <v/>
      </c>
      <c r="G55" s="219">
        <f t="shared" si="25"/>
        <v>0</v>
      </c>
      <c r="H55" s="220"/>
      <c r="I55" s="209" t="str">
        <f t="shared" si="8"/>
        <v/>
      </c>
      <c r="J55" s="215" t="str">
        <f t="shared" si="9"/>
        <v/>
      </c>
      <c r="K55" s="219">
        <f t="shared" si="26"/>
        <v>0</v>
      </c>
      <c r="L55" s="220"/>
      <c r="M55" s="209" t="str">
        <f t="shared" si="10"/>
        <v/>
      </c>
      <c r="N55" s="215" t="str">
        <f t="shared" si="11"/>
        <v/>
      </c>
      <c r="O55" s="219">
        <f t="shared" si="27"/>
        <v>0</v>
      </c>
      <c r="P55" s="220"/>
      <c r="Q55" s="209" t="str">
        <f t="shared" si="12"/>
        <v/>
      </c>
      <c r="R55" s="215" t="str">
        <f t="shared" si="13"/>
        <v/>
      </c>
      <c r="S55" s="219">
        <f t="shared" si="28"/>
        <v>0</v>
      </c>
      <c r="T55" s="220"/>
      <c r="U55" s="209" t="str">
        <f t="shared" si="14"/>
        <v/>
      </c>
      <c r="V55" s="215" t="str">
        <f t="shared" si="15"/>
        <v/>
      </c>
      <c r="W55" s="219">
        <f t="shared" si="29"/>
        <v>0</v>
      </c>
      <c r="X55" s="220"/>
      <c r="Y55" s="209" t="str">
        <f t="shared" si="16"/>
        <v/>
      </c>
      <c r="Z55" s="215" t="str">
        <f t="shared" si="17"/>
        <v/>
      </c>
      <c r="AA55" s="219">
        <f t="shared" si="30"/>
        <v>0</v>
      </c>
      <c r="AB55" s="220"/>
      <c r="AC55" s="209" t="str">
        <f t="shared" si="18"/>
        <v/>
      </c>
      <c r="AD55" s="215" t="str">
        <f t="shared" si="19"/>
        <v/>
      </c>
      <c r="AE55" s="219">
        <f t="shared" si="31"/>
        <v>0</v>
      </c>
      <c r="AF55" s="220"/>
      <c r="AG55" s="209" t="str">
        <f t="shared" si="20"/>
        <v/>
      </c>
      <c r="AH55" s="215" t="str">
        <f t="shared" si="21"/>
        <v/>
      </c>
      <c r="AI55" s="219">
        <f t="shared" si="32"/>
        <v>0</v>
      </c>
      <c r="AJ55" s="220"/>
      <c r="AK55" s="209" t="str">
        <f t="shared" si="22"/>
        <v/>
      </c>
      <c r="AL55" s="215" t="str">
        <f t="shared" si="23"/>
        <v/>
      </c>
    </row>
    <row r="56" spans="1:38" x14ac:dyDescent="0.25">
      <c r="A56" s="217" t="s">
        <v>268</v>
      </c>
      <c r="B56" s="217" t="s">
        <v>44</v>
      </c>
      <c r="C56" s="222"/>
      <c r="D56" s="218">
        <v>1</v>
      </c>
      <c r="E56" s="185" t="str">
        <f>IFERROR(VLOOKUP($C56,Master_Device_DB!$J:$L,2,0),"")</f>
        <v/>
      </c>
      <c r="F56" s="212" t="str">
        <f>IFERROR(VLOOKUP($C56,Master_Device_DB!$J:$L,3,0),"")</f>
        <v/>
      </c>
      <c r="G56" s="219">
        <f t="shared" si="25"/>
        <v>0</v>
      </c>
      <c r="H56" s="220"/>
      <c r="I56" s="209" t="str">
        <f t="shared" si="8"/>
        <v/>
      </c>
      <c r="J56" s="215" t="str">
        <f t="shared" si="9"/>
        <v/>
      </c>
      <c r="K56" s="219">
        <f t="shared" si="26"/>
        <v>0</v>
      </c>
      <c r="L56" s="220"/>
      <c r="M56" s="209" t="str">
        <f t="shared" si="10"/>
        <v/>
      </c>
      <c r="N56" s="215" t="str">
        <f t="shared" si="11"/>
        <v/>
      </c>
      <c r="O56" s="219">
        <f t="shared" si="27"/>
        <v>0</v>
      </c>
      <c r="P56" s="220"/>
      <c r="Q56" s="209" t="str">
        <f t="shared" si="12"/>
        <v/>
      </c>
      <c r="R56" s="215" t="str">
        <f t="shared" si="13"/>
        <v/>
      </c>
      <c r="S56" s="219">
        <f t="shared" si="28"/>
        <v>0</v>
      </c>
      <c r="T56" s="220"/>
      <c r="U56" s="209" t="str">
        <f t="shared" si="14"/>
        <v/>
      </c>
      <c r="V56" s="215" t="str">
        <f t="shared" si="15"/>
        <v/>
      </c>
      <c r="W56" s="219">
        <f t="shared" si="29"/>
        <v>0</v>
      </c>
      <c r="X56" s="220"/>
      <c r="Y56" s="209" t="str">
        <f t="shared" si="16"/>
        <v/>
      </c>
      <c r="Z56" s="215" t="str">
        <f t="shared" si="17"/>
        <v/>
      </c>
      <c r="AA56" s="219">
        <f t="shared" si="30"/>
        <v>0</v>
      </c>
      <c r="AB56" s="220"/>
      <c r="AC56" s="209" t="str">
        <f t="shared" si="18"/>
        <v/>
      </c>
      <c r="AD56" s="215" t="str">
        <f t="shared" si="19"/>
        <v/>
      </c>
      <c r="AE56" s="219">
        <f t="shared" si="31"/>
        <v>0</v>
      </c>
      <c r="AF56" s="220"/>
      <c r="AG56" s="209" t="str">
        <f t="shared" si="20"/>
        <v/>
      </c>
      <c r="AH56" s="215" t="str">
        <f t="shared" si="21"/>
        <v/>
      </c>
      <c r="AI56" s="219">
        <f t="shared" si="32"/>
        <v>0</v>
      </c>
      <c r="AJ56" s="220"/>
      <c r="AK56" s="209" t="str">
        <f t="shared" si="22"/>
        <v/>
      </c>
      <c r="AL56" s="215" t="str">
        <f t="shared" si="23"/>
        <v/>
      </c>
    </row>
    <row r="57" spans="1:38" x14ac:dyDescent="0.25">
      <c r="A57" s="217" t="s">
        <v>321</v>
      </c>
      <c r="B57" s="217" t="s">
        <v>254</v>
      </c>
      <c r="C57" s="217" t="s">
        <v>574</v>
      </c>
      <c r="D57" s="218">
        <v>1</v>
      </c>
      <c r="E57" s="185">
        <f>IFERROR(VLOOKUP($C57,Master_Device_DB!$J:$L,2,0),"")</f>
        <v>0.51</v>
      </c>
      <c r="F57" s="212">
        <f>IFERROR(VLOOKUP($C57,Master_Device_DB!$J:$L,3,0),"")</f>
        <v>4</v>
      </c>
      <c r="G57" s="219">
        <f t="shared" si="25"/>
        <v>0</v>
      </c>
      <c r="H57" s="220"/>
      <c r="I57" s="209">
        <f t="shared" si="8"/>
        <v>0</v>
      </c>
      <c r="J57" s="215">
        <f t="shared" si="9"/>
        <v>0</v>
      </c>
      <c r="K57" s="219">
        <f t="shared" si="26"/>
        <v>0</v>
      </c>
      <c r="L57" s="220"/>
      <c r="M57" s="209">
        <f t="shared" si="10"/>
        <v>0</v>
      </c>
      <c r="N57" s="215">
        <f t="shared" si="11"/>
        <v>0</v>
      </c>
      <c r="O57" s="219">
        <f t="shared" si="27"/>
        <v>0</v>
      </c>
      <c r="P57" s="220"/>
      <c r="Q57" s="209">
        <f t="shared" si="12"/>
        <v>0</v>
      </c>
      <c r="R57" s="215">
        <f t="shared" si="13"/>
        <v>0</v>
      </c>
      <c r="S57" s="219">
        <f t="shared" si="28"/>
        <v>0</v>
      </c>
      <c r="T57" s="220"/>
      <c r="U57" s="209">
        <f t="shared" si="14"/>
        <v>0</v>
      </c>
      <c r="V57" s="215">
        <f t="shared" si="15"/>
        <v>0</v>
      </c>
      <c r="W57" s="219">
        <f t="shared" si="29"/>
        <v>0</v>
      </c>
      <c r="X57" s="220"/>
      <c r="Y57" s="209">
        <f t="shared" si="16"/>
        <v>0</v>
      </c>
      <c r="Z57" s="215">
        <f t="shared" si="17"/>
        <v>0</v>
      </c>
      <c r="AA57" s="219">
        <f t="shared" si="30"/>
        <v>0</v>
      </c>
      <c r="AB57" s="220"/>
      <c r="AC57" s="209">
        <f t="shared" si="18"/>
        <v>0</v>
      </c>
      <c r="AD57" s="215">
        <f t="shared" si="19"/>
        <v>0</v>
      </c>
      <c r="AE57" s="219">
        <f t="shared" si="31"/>
        <v>0</v>
      </c>
      <c r="AF57" s="220"/>
      <c r="AG57" s="209">
        <f t="shared" si="20"/>
        <v>0</v>
      </c>
      <c r="AH57" s="215">
        <f t="shared" si="21"/>
        <v>0</v>
      </c>
      <c r="AI57" s="219">
        <f t="shared" si="32"/>
        <v>0</v>
      </c>
      <c r="AJ57" s="220"/>
      <c r="AK57" s="209">
        <f t="shared" si="22"/>
        <v>0</v>
      </c>
      <c r="AL57" s="215">
        <f t="shared" si="23"/>
        <v>0</v>
      </c>
    </row>
    <row r="58" spans="1:38" x14ac:dyDescent="0.25">
      <c r="A58" s="217" t="s">
        <v>321</v>
      </c>
      <c r="B58" s="217" t="s">
        <v>97</v>
      </c>
      <c r="C58" s="217"/>
      <c r="D58" s="218">
        <v>1</v>
      </c>
      <c r="E58" s="185" t="str">
        <f>IFERROR(VLOOKUP($C58,Master_Device_DB!$J:$L,2,0),"")</f>
        <v/>
      </c>
      <c r="F58" s="212" t="str">
        <f>IFERROR(VLOOKUP($C58,Master_Device_DB!$J:$L,3,0),"")</f>
        <v/>
      </c>
      <c r="G58" s="219">
        <f t="shared" si="25"/>
        <v>0</v>
      </c>
      <c r="H58" s="220"/>
      <c r="I58" s="209" t="str">
        <f t="shared" si="8"/>
        <v/>
      </c>
      <c r="J58" s="215" t="str">
        <f t="shared" si="9"/>
        <v/>
      </c>
      <c r="K58" s="219">
        <f t="shared" si="26"/>
        <v>0</v>
      </c>
      <c r="L58" s="220"/>
      <c r="M58" s="209" t="str">
        <f t="shared" si="10"/>
        <v/>
      </c>
      <c r="N58" s="215" t="str">
        <f t="shared" si="11"/>
        <v/>
      </c>
      <c r="O58" s="219">
        <f t="shared" si="27"/>
        <v>0</v>
      </c>
      <c r="P58" s="220"/>
      <c r="Q58" s="209" t="str">
        <f t="shared" si="12"/>
        <v/>
      </c>
      <c r="R58" s="215" t="str">
        <f t="shared" si="13"/>
        <v/>
      </c>
      <c r="S58" s="219">
        <f t="shared" si="28"/>
        <v>0</v>
      </c>
      <c r="T58" s="220"/>
      <c r="U58" s="209" t="str">
        <f t="shared" si="14"/>
        <v/>
      </c>
      <c r="V58" s="215" t="str">
        <f t="shared" si="15"/>
        <v/>
      </c>
      <c r="W58" s="219">
        <f t="shared" si="29"/>
        <v>0</v>
      </c>
      <c r="X58" s="220"/>
      <c r="Y58" s="209" t="str">
        <f t="shared" si="16"/>
        <v/>
      </c>
      <c r="Z58" s="215" t="str">
        <f t="shared" si="17"/>
        <v/>
      </c>
      <c r="AA58" s="219">
        <f t="shared" si="30"/>
        <v>0</v>
      </c>
      <c r="AB58" s="220"/>
      <c r="AC58" s="209" t="str">
        <f t="shared" si="18"/>
        <v/>
      </c>
      <c r="AD58" s="215" t="str">
        <f t="shared" si="19"/>
        <v/>
      </c>
      <c r="AE58" s="219">
        <f t="shared" si="31"/>
        <v>0</v>
      </c>
      <c r="AF58" s="220"/>
      <c r="AG58" s="209" t="str">
        <f t="shared" si="20"/>
        <v/>
      </c>
      <c r="AH58" s="215" t="str">
        <f t="shared" si="21"/>
        <v/>
      </c>
      <c r="AI58" s="219">
        <f t="shared" si="32"/>
        <v>0</v>
      </c>
      <c r="AJ58" s="220"/>
      <c r="AK58" s="209" t="str">
        <f t="shared" si="22"/>
        <v/>
      </c>
      <c r="AL58" s="215" t="str">
        <f t="shared" si="23"/>
        <v/>
      </c>
    </row>
    <row r="59" spans="1:38" x14ac:dyDescent="0.25">
      <c r="A59" s="217" t="s">
        <v>321</v>
      </c>
      <c r="B59" s="217" t="s">
        <v>97</v>
      </c>
      <c r="C59" s="217" t="s">
        <v>325</v>
      </c>
      <c r="D59" s="218">
        <v>1</v>
      </c>
      <c r="E59" s="185">
        <f>IFERROR(VLOOKUP($C59,Master_Device_DB!$J:$L,2,0),"")</f>
        <v>0.16</v>
      </c>
      <c r="F59" s="212">
        <f>IFERROR(VLOOKUP($C59,Master_Device_DB!$J:$L,3,0),"")</f>
        <v>1.5</v>
      </c>
      <c r="G59" s="219">
        <f t="shared" si="25"/>
        <v>0</v>
      </c>
      <c r="H59" s="220"/>
      <c r="I59" s="209">
        <f t="shared" si="8"/>
        <v>0</v>
      </c>
      <c r="J59" s="215">
        <f t="shared" si="9"/>
        <v>0</v>
      </c>
      <c r="K59" s="219">
        <f t="shared" si="26"/>
        <v>0</v>
      </c>
      <c r="L59" s="220"/>
      <c r="M59" s="209">
        <f t="shared" si="10"/>
        <v>0</v>
      </c>
      <c r="N59" s="215">
        <f t="shared" si="11"/>
        <v>0</v>
      </c>
      <c r="O59" s="219">
        <f t="shared" si="27"/>
        <v>0</v>
      </c>
      <c r="P59" s="220"/>
      <c r="Q59" s="209">
        <f t="shared" si="12"/>
        <v>0</v>
      </c>
      <c r="R59" s="215">
        <f t="shared" si="13"/>
        <v>0</v>
      </c>
      <c r="S59" s="219">
        <f t="shared" si="28"/>
        <v>0</v>
      </c>
      <c r="T59" s="220"/>
      <c r="U59" s="209">
        <f t="shared" si="14"/>
        <v>0</v>
      </c>
      <c r="V59" s="215">
        <f t="shared" si="15"/>
        <v>0</v>
      </c>
      <c r="W59" s="219">
        <f t="shared" si="29"/>
        <v>0</v>
      </c>
      <c r="X59" s="220"/>
      <c r="Y59" s="209">
        <f t="shared" si="16"/>
        <v>0</v>
      </c>
      <c r="Z59" s="215">
        <f t="shared" si="17"/>
        <v>0</v>
      </c>
      <c r="AA59" s="219">
        <f t="shared" si="30"/>
        <v>0</v>
      </c>
      <c r="AB59" s="220"/>
      <c r="AC59" s="209">
        <f t="shared" si="18"/>
        <v>0</v>
      </c>
      <c r="AD59" s="215">
        <f t="shared" si="19"/>
        <v>0</v>
      </c>
      <c r="AE59" s="219">
        <f t="shared" si="31"/>
        <v>0</v>
      </c>
      <c r="AF59" s="220"/>
      <c r="AG59" s="209">
        <f t="shared" si="20"/>
        <v>0</v>
      </c>
      <c r="AH59" s="215">
        <f t="shared" si="21"/>
        <v>0</v>
      </c>
      <c r="AI59" s="219">
        <f t="shared" si="32"/>
        <v>0</v>
      </c>
      <c r="AJ59" s="220"/>
      <c r="AK59" s="209">
        <f t="shared" si="22"/>
        <v>0</v>
      </c>
      <c r="AL59" s="215">
        <f t="shared" si="23"/>
        <v>0</v>
      </c>
    </row>
    <row r="60" spans="1:38" x14ac:dyDescent="0.25">
      <c r="A60" s="217" t="s">
        <v>321</v>
      </c>
      <c r="B60" s="217" t="s">
        <v>98</v>
      </c>
      <c r="C60" s="217" t="s">
        <v>328</v>
      </c>
      <c r="D60" s="218">
        <v>1</v>
      </c>
      <c r="E60" s="185">
        <f>IFERROR(VLOOKUP($C60,Master_Device_DB!$J:$L,2,0),"")</f>
        <v>0.45</v>
      </c>
      <c r="F60" s="212">
        <f>IFERROR(VLOOKUP($C60,Master_Device_DB!$J:$L,3,0),"")</f>
        <v>2.2000000000000002</v>
      </c>
      <c r="G60" s="219">
        <f t="shared" si="25"/>
        <v>0</v>
      </c>
      <c r="H60" s="220"/>
      <c r="I60" s="209">
        <f t="shared" si="8"/>
        <v>0</v>
      </c>
      <c r="J60" s="215">
        <f t="shared" si="9"/>
        <v>0</v>
      </c>
      <c r="K60" s="219">
        <f t="shared" si="26"/>
        <v>0</v>
      </c>
      <c r="L60" s="220"/>
      <c r="M60" s="209">
        <f t="shared" si="10"/>
        <v>0</v>
      </c>
      <c r="N60" s="215">
        <f t="shared" si="11"/>
        <v>0</v>
      </c>
      <c r="O60" s="219">
        <f t="shared" si="27"/>
        <v>0</v>
      </c>
      <c r="P60" s="220"/>
      <c r="Q60" s="209">
        <f t="shared" si="12"/>
        <v>0</v>
      </c>
      <c r="R60" s="215">
        <f t="shared" si="13"/>
        <v>0</v>
      </c>
      <c r="S60" s="219">
        <f t="shared" si="28"/>
        <v>0</v>
      </c>
      <c r="T60" s="220"/>
      <c r="U60" s="209">
        <f t="shared" si="14"/>
        <v>0</v>
      </c>
      <c r="V60" s="215">
        <f t="shared" si="15"/>
        <v>0</v>
      </c>
      <c r="W60" s="219">
        <f t="shared" si="29"/>
        <v>0</v>
      </c>
      <c r="X60" s="220"/>
      <c r="Y60" s="209">
        <f t="shared" si="16"/>
        <v>0</v>
      </c>
      <c r="Z60" s="215">
        <f t="shared" si="17"/>
        <v>0</v>
      </c>
      <c r="AA60" s="219">
        <f t="shared" si="30"/>
        <v>0</v>
      </c>
      <c r="AB60" s="220"/>
      <c r="AC60" s="209">
        <f t="shared" si="18"/>
        <v>0</v>
      </c>
      <c r="AD60" s="215">
        <f t="shared" si="19"/>
        <v>0</v>
      </c>
      <c r="AE60" s="219">
        <f t="shared" si="31"/>
        <v>0</v>
      </c>
      <c r="AF60" s="220"/>
      <c r="AG60" s="209">
        <f t="shared" si="20"/>
        <v>0</v>
      </c>
      <c r="AH60" s="215">
        <f t="shared" si="21"/>
        <v>0</v>
      </c>
      <c r="AI60" s="219">
        <f t="shared" si="32"/>
        <v>0</v>
      </c>
      <c r="AJ60" s="220"/>
      <c r="AK60" s="209">
        <f t="shared" si="22"/>
        <v>0</v>
      </c>
      <c r="AL60" s="215">
        <f t="shared" si="23"/>
        <v>0</v>
      </c>
    </row>
    <row r="61" spans="1:38" x14ac:dyDescent="0.25">
      <c r="A61" s="217" t="s">
        <v>321</v>
      </c>
      <c r="B61" s="217" t="s">
        <v>98</v>
      </c>
      <c r="C61" s="217" t="s">
        <v>331</v>
      </c>
      <c r="D61" s="218">
        <v>1</v>
      </c>
      <c r="E61" s="185">
        <f>IFERROR(VLOOKUP($C61,Master_Device_DB!$J:$L,2,0),"")</f>
        <v>0.16</v>
      </c>
      <c r="F61" s="212">
        <f>IFERROR(VLOOKUP($C61,Master_Device_DB!$J:$L,3,0),"")</f>
        <v>1.5</v>
      </c>
      <c r="G61" s="219">
        <v>0</v>
      </c>
      <c r="H61" s="220"/>
      <c r="I61" s="209">
        <f t="shared" si="8"/>
        <v>0</v>
      </c>
      <c r="J61" s="215">
        <f t="shared" si="9"/>
        <v>0</v>
      </c>
      <c r="K61" s="219">
        <f t="shared" si="26"/>
        <v>0</v>
      </c>
      <c r="L61" s="220"/>
      <c r="M61" s="209">
        <f t="shared" si="10"/>
        <v>0</v>
      </c>
      <c r="N61" s="215">
        <f t="shared" si="11"/>
        <v>0</v>
      </c>
      <c r="O61" s="219">
        <f t="shared" si="27"/>
        <v>0</v>
      </c>
      <c r="P61" s="220"/>
      <c r="Q61" s="209">
        <f t="shared" si="12"/>
        <v>0</v>
      </c>
      <c r="R61" s="215">
        <f t="shared" si="13"/>
        <v>0</v>
      </c>
      <c r="S61" s="219">
        <f t="shared" si="28"/>
        <v>0</v>
      </c>
      <c r="T61" s="220"/>
      <c r="U61" s="209">
        <f t="shared" si="14"/>
        <v>0</v>
      </c>
      <c r="V61" s="215">
        <f t="shared" si="15"/>
        <v>0</v>
      </c>
      <c r="W61" s="219">
        <f t="shared" si="29"/>
        <v>0</v>
      </c>
      <c r="X61" s="220"/>
      <c r="Y61" s="209">
        <f t="shared" si="16"/>
        <v>0</v>
      </c>
      <c r="Z61" s="215">
        <f t="shared" si="17"/>
        <v>0</v>
      </c>
      <c r="AA61" s="219">
        <f t="shared" si="30"/>
        <v>0</v>
      </c>
      <c r="AB61" s="220"/>
      <c r="AC61" s="209">
        <f t="shared" si="18"/>
        <v>0</v>
      </c>
      <c r="AD61" s="215">
        <f t="shared" si="19"/>
        <v>0</v>
      </c>
      <c r="AE61" s="219">
        <f t="shared" si="31"/>
        <v>0</v>
      </c>
      <c r="AF61" s="220"/>
      <c r="AG61" s="209">
        <f t="shared" si="20"/>
        <v>0</v>
      </c>
      <c r="AH61" s="215">
        <f t="shared" si="21"/>
        <v>0</v>
      </c>
      <c r="AI61" s="219">
        <f t="shared" si="32"/>
        <v>0</v>
      </c>
      <c r="AJ61" s="220"/>
      <c r="AK61" s="209">
        <f t="shared" si="22"/>
        <v>0</v>
      </c>
      <c r="AL61" s="215">
        <f t="shared" si="23"/>
        <v>0</v>
      </c>
    </row>
    <row r="62" spans="1:38" x14ac:dyDescent="0.25">
      <c r="A62" s="217" t="s">
        <v>321</v>
      </c>
      <c r="B62" s="217" t="s">
        <v>99</v>
      </c>
      <c r="C62" s="217" t="s">
        <v>334</v>
      </c>
      <c r="D62" s="218">
        <v>1</v>
      </c>
      <c r="E62" s="185">
        <f>IFERROR(VLOOKUP($C62,Master_Device_DB!$J:$L,2,0),"")</f>
        <v>0.51</v>
      </c>
      <c r="F62" s="212">
        <f>IFERROR(VLOOKUP($C62,Master_Device_DB!$J:$L,3,0),"")</f>
        <v>2.2000000000000002</v>
      </c>
      <c r="G62" s="219">
        <f t="shared" ref="G62:G68" si="33">$D62*H62</f>
        <v>0</v>
      </c>
      <c r="H62" s="220"/>
      <c r="I62" s="209">
        <f t="shared" si="8"/>
        <v>0</v>
      </c>
      <c r="J62" s="215">
        <f t="shared" si="9"/>
        <v>0</v>
      </c>
      <c r="K62" s="219">
        <f t="shared" si="26"/>
        <v>0</v>
      </c>
      <c r="L62" s="220"/>
      <c r="M62" s="209">
        <f t="shared" si="10"/>
        <v>0</v>
      </c>
      <c r="N62" s="215">
        <f t="shared" si="11"/>
        <v>0</v>
      </c>
      <c r="O62" s="219">
        <f t="shared" si="27"/>
        <v>0</v>
      </c>
      <c r="P62" s="220"/>
      <c r="Q62" s="209">
        <f t="shared" si="12"/>
        <v>0</v>
      </c>
      <c r="R62" s="215">
        <f t="shared" si="13"/>
        <v>0</v>
      </c>
      <c r="S62" s="219">
        <f t="shared" si="28"/>
        <v>0</v>
      </c>
      <c r="T62" s="220"/>
      <c r="U62" s="209">
        <f t="shared" si="14"/>
        <v>0</v>
      </c>
      <c r="V62" s="215">
        <f t="shared" si="15"/>
        <v>0</v>
      </c>
      <c r="W62" s="219">
        <f t="shared" si="29"/>
        <v>0</v>
      </c>
      <c r="X62" s="220"/>
      <c r="Y62" s="209">
        <f t="shared" si="16"/>
        <v>0</v>
      </c>
      <c r="Z62" s="215">
        <f t="shared" si="17"/>
        <v>0</v>
      </c>
      <c r="AA62" s="219">
        <f t="shared" si="30"/>
        <v>0</v>
      </c>
      <c r="AB62" s="220"/>
      <c r="AC62" s="209">
        <f t="shared" si="18"/>
        <v>0</v>
      </c>
      <c r="AD62" s="215">
        <f t="shared" si="19"/>
        <v>0</v>
      </c>
      <c r="AE62" s="219">
        <f t="shared" si="31"/>
        <v>0</v>
      </c>
      <c r="AF62" s="220"/>
      <c r="AG62" s="209">
        <f t="shared" si="20"/>
        <v>0</v>
      </c>
      <c r="AH62" s="215">
        <f t="shared" si="21"/>
        <v>0</v>
      </c>
      <c r="AI62" s="219">
        <f t="shared" si="32"/>
        <v>0</v>
      </c>
      <c r="AJ62" s="220"/>
      <c r="AK62" s="209">
        <f t="shared" si="22"/>
        <v>0</v>
      </c>
      <c r="AL62" s="215">
        <f t="shared" si="23"/>
        <v>0</v>
      </c>
    </row>
    <row r="63" spans="1:38" x14ac:dyDescent="0.25">
      <c r="A63" s="217" t="s">
        <v>321</v>
      </c>
      <c r="B63" s="217" t="s">
        <v>99</v>
      </c>
      <c r="C63" s="217" t="s">
        <v>337</v>
      </c>
      <c r="D63" s="218">
        <v>1</v>
      </c>
      <c r="E63" s="185">
        <f>IFERROR(VLOOKUP($C63,Master_Device_DB!$J:$L,2,0),"")</f>
        <v>0.16</v>
      </c>
      <c r="F63" s="212">
        <f>IFERROR(VLOOKUP($C63,Master_Device_DB!$J:$L,3,0),"")</f>
        <v>1.5</v>
      </c>
      <c r="G63" s="219">
        <f t="shared" si="33"/>
        <v>0</v>
      </c>
      <c r="H63" s="220"/>
      <c r="I63" s="209">
        <f t="shared" si="8"/>
        <v>0</v>
      </c>
      <c r="J63" s="215">
        <f t="shared" si="9"/>
        <v>0</v>
      </c>
      <c r="K63" s="219">
        <f t="shared" si="26"/>
        <v>0</v>
      </c>
      <c r="L63" s="220"/>
      <c r="M63" s="209">
        <f t="shared" si="10"/>
        <v>0</v>
      </c>
      <c r="N63" s="215">
        <f t="shared" si="11"/>
        <v>0</v>
      </c>
      <c r="O63" s="219">
        <f t="shared" si="27"/>
        <v>0</v>
      </c>
      <c r="P63" s="220"/>
      <c r="Q63" s="209">
        <f t="shared" si="12"/>
        <v>0</v>
      </c>
      <c r="R63" s="215">
        <f t="shared" si="13"/>
        <v>0</v>
      </c>
      <c r="S63" s="219">
        <f t="shared" si="28"/>
        <v>0</v>
      </c>
      <c r="T63" s="220"/>
      <c r="U63" s="209">
        <f t="shared" si="14"/>
        <v>0</v>
      </c>
      <c r="V63" s="215">
        <f t="shared" si="15"/>
        <v>0</v>
      </c>
      <c r="W63" s="219">
        <f t="shared" si="29"/>
        <v>0</v>
      </c>
      <c r="X63" s="220"/>
      <c r="Y63" s="209">
        <f t="shared" si="16"/>
        <v>0</v>
      </c>
      <c r="Z63" s="215">
        <f t="shared" si="17"/>
        <v>0</v>
      </c>
      <c r="AA63" s="219">
        <f t="shared" si="30"/>
        <v>0</v>
      </c>
      <c r="AB63" s="220"/>
      <c r="AC63" s="209">
        <f t="shared" si="18"/>
        <v>0</v>
      </c>
      <c r="AD63" s="215">
        <f t="shared" si="19"/>
        <v>0</v>
      </c>
      <c r="AE63" s="219">
        <f t="shared" si="31"/>
        <v>0</v>
      </c>
      <c r="AF63" s="220"/>
      <c r="AG63" s="209">
        <f t="shared" si="20"/>
        <v>0</v>
      </c>
      <c r="AH63" s="215">
        <f t="shared" si="21"/>
        <v>0</v>
      </c>
      <c r="AI63" s="219">
        <f t="shared" si="32"/>
        <v>0</v>
      </c>
      <c r="AJ63" s="220"/>
      <c r="AK63" s="209">
        <f t="shared" si="22"/>
        <v>0</v>
      </c>
      <c r="AL63" s="215">
        <f t="shared" si="23"/>
        <v>0</v>
      </c>
    </row>
    <row r="64" spans="1:38" x14ac:dyDescent="0.25">
      <c r="A64" s="217" t="s">
        <v>321</v>
      </c>
      <c r="B64" s="217" t="s">
        <v>100</v>
      </c>
      <c r="C64" s="217"/>
      <c r="D64" s="218">
        <v>1</v>
      </c>
      <c r="E64" s="185" t="str">
        <f>IFERROR(VLOOKUP($C64,Master_Device_DB!$J:$L,2,0),"")</f>
        <v/>
      </c>
      <c r="F64" s="212" t="str">
        <f>IFERROR(VLOOKUP($C64,Master_Device_DB!$J:$L,3,0),"")</f>
        <v/>
      </c>
      <c r="G64" s="219">
        <f t="shared" si="33"/>
        <v>0</v>
      </c>
      <c r="H64" s="220"/>
      <c r="I64" s="209" t="str">
        <f t="shared" si="8"/>
        <v/>
      </c>
      <c r="J64" s="215" t="str">
        <f t="shared" si="9"/>
        <v/>
      </c>
      <c r="K64" s="219">
        <f t="shared" si="26"/>
        <v>0</v>
      </c>
      <c r="L64" s="220"/>
      <c r="M64" s="209" t="str">
        <f t="shared" si="10"/>
        <v/>
      </c>
      <c r="N64" s="215" t="str">
        <f t="shared" si="11"/>
        <v/>
      </c>
      <c r="O64" s="219">
        <f t="shared" si="27"/>
        <v>0</v>
      </c>
      <c r="P64" s="220"/>
      <c r="Q64" s="209" t="str">
        <f t="shared" si="12"/>
        <v/>
      </c>
      <c r="R64" s="215" t="str">
        <f t="shared" si="13"/>
        <v/>
      </c>
      <c r="S64" s="219">
        <f t="shared" si="28"/>
        <v>0</v>
      </c>
      <c r="T64" s="220"/>
      <c r="U64" s="209" t="str">
        <f t="shared" si="14"/>
        <v/>
      </c>
      <c r="V64" s="215" t="str">
        <f t="shared" si="15"/>
        <v/>
      </c>
      <c r="W64" s="219">
        <f t="shared" si="29"/>
        <v>0</v>
      </c>
      <c r="X64" s="220"/>
      <c r="Y64" s="209" t="str">
        <f t="shared" si="16"/>
        <v/>
      </c>
      <c r="Z64" s="215" t="str">
        <f t="shared" si="17"/>
        <v/>
      </c>
      <c r="AA64" s="219">
        <f t="shared" si="30"/>
        <v>0</v>
      </c>
      <c r="AB64" s="220"/>
      <c r="AC64" s="209" t="str">
        <f t="shared" si="18"/>
        <v/>
      </c>
      <c r="AD64" s="215" t="str">
        <f t="shared" si="19"/>
        <v/>
      </c>
      <c r="AE64" s="219">
        <f t="shared" si="31"/>
        <v>0</v>
      </c>
      <c r="AF64" s="220"/>
      <c r="AG64" s="209" t="str">
        <f t="shared" si="20"/>
        <v/>
      </c>
      <c r="AH64" s="215" t="str">
        <f t="shared" si="21"/>
        <v/>
      </c>
      <c r="AI64" s="219">
        <f t="shared" si="32"/>
        <v>0</v>
      </c>
      <c r="AJ64" s="220"/>
      <c r="AK64" s="209" t="str">
        <f t="shared" si="22"/>
        <v/>
      </c>
      <c r="AL64" s="215" t="str">
        <f t="shared" si="23"/>
        <v/>
      </c>
    </row>
    <row r="65" spans="1:38" x14ac:dyDescent="0.25">
      <c r="A65" s="217" t="s">
        <v>321</v>
      </c>
      <c r="B65" s="217" t="s">
        <v>101</v>
      </c>
      <c r="C65" s="217" t="s">
        <v>342</v>
      </c>
      <c r="D65" s="218">
        <v>1</v>
      </c>
      <c r="E65" s="185">
        <f>IFERROR(VLOOKUP($C65,Master_Device_DB!$J:$L,2,0),"")</f>
        <v>1.5</v>
      </c>
      <c r="F65" s="212">
        <f>IFERROR(VLOOKUP($C65,Master_Device_DB!$J:$L,3,0),"")</f>
        <v>2.2000000000000002</v>
      </c>
      <c r="G65" s="219">
        <f t="shared" si="33"/>
        <v>0</v>
      </c>
      <c r="H65" s="220"/>
      <c r="I65" s="209">
        <f t="shared" si="8"/>
        <v>0</v>
      </c>
      <c r="J65" s="215">
        <f t="shared" si="9"/>
        <v>0</v>
      </c>
      <c r="K65" s="219">
        <f t="shared" si="26"/>
        <v>0</v>
      </c>
      <c r="L65" s="220"/>
      <c r="M65" s="209">
        <f t="shared" si="10"/>
        <v>0</v>
      </c>
      <c r="N65" s="215">
        <f t="shared" si="11"/>
        <v>0</v>
      </c>
      <c r="O65" s="219">
        <f t="shared" si="27"/>
        <v>0</v>
      </c>
      <c r="P65" s="220"/>
      <c r="Q65" s="209">
        <f t="shared" si="12"/>
        <v>0</v>
      </c>
      <c r="R65" s="215">
        <f t="shared" si="13"/>
        <v>0</v>
      </c>
      <c r="S65" s="219">
        <f t="shared" si="28"/>
        <v>0</v>
      </c>
      <c r="T65" s="220"/>
      <c r="U65" s="209">
        <f t="shared" si="14"/>
        <v>0</v>
      </c>
      <c r="V65" s="215">
        <f t="shared" si="15"/>
        <v>0</v>
      </c>
      <c r="W65" s="219">
        <f t="shared" si="29"/>
        <v>0</v>
      </c>
      <c r="X65" s="220"/>
      <c r="Y65" s="209">
        <f t="shared" si="16"/>
        <v>0</v>
      </c>
      <c r="Z65" s="215">
        <f t="shared" si="17"/>
        <v>0</v>
      </c>
      <c r="AA65" s="219">
        <f t="shared" si="30"/>
        <v>0</v>
      </c>
      <c r="AB65" s="220"/>
      <c r="AC65" s="209">
        <f t="shared" si="18"/>
        <v>0</v>
      </c>
      <c r="AD65" s="215">
        <f t="shared" si="19"/>
        <v>0</v>
      </c>
      <c r="AE65" s="219">
        <f t="shared" si="31"/>
        <v>0</v>
      </c>
      <c r="AF65" s="220"/>
      <c r="AG65" s="209">
        <f t="shared" si="20"/>
        <v>0</v>
      </c>
      <c r="AH65" s="215">
        <f t="shared" si="21"/>
        <v>0</v>
      </c>
      <c r="AI65" s="219">
        <f t="shared" si="32"/>
        <v>0</v>
      </c>
      <c r="AJ65" s="220"/>
      <c r="AK65" s="209">
        <f t="shared" si="22"/>
        <v>0</v>
      </c>
      <c r="AL65" s="215">
        <f t="shared" si="23"/>
        <v>0</v>
      </c>
    </row>
    <row r="66" spans="1:38" x14ac:dyDescent="0.25">
      <c r="A66" s="217" t="s">
        <v>321</v>
      </c>
      <c r="B66" s="217" t="s">
        <v>102</v>
      </c>
      <c r="C66" s="217" t="s">
        <v>345</v>
      </c>
      <c r="D66" s="218">
        <v>2</v>
      </c>
      <c r="E66" s="185">
        <f>IFERROR(VLOOKUP($C66,Master_Device_DB!$J:$L,2,0),"")</f>
        <v>0.6</v>
      </c>
      <c r="F66" s="212">
        <f>IFERROR(VLOOKUP($C66,Master_Device_DB!$J:$L,3,0),"")</f>
        <v>2.2000000000000002</v>
      </c>
      <c r="G66" s="219">
        <f t="shared" si="33"/>
        <v>0</v>
      </c>
      <c r="H66" s="220"/>
      <c r="I66" s="209">
        <f t="shared" si="8"/>
        <v>0</v>
      </c>
      <c r="J66" s="215">
        <f t="shared" si="9"/>
        <v>0</v>
      </c>
      <c r="K66" s="219">
        <f t="shared" si="26"/>
        <v>0</v>
      </c>
      <c r="L66" s="220"/>
      <c r="M66" s="209">
        <f t="shared" si="10"/>
        <v>0</v>
      </c>
      <c r="N66" s="215">
        <f t="shared" si="11"/>
        <v>0</v>
      </c>
      <c r="O66" s="219">
        <f t="shared" si="27"/>
        <v>0</v>
      </c>
      <c r="P66" s="220"/>
      <c r="Q66" s="209">
        <f t="shared" si="12"/>
        <v>0</v>
      </c>
      <c r="R66" s="215">
        <f t="shared" si="13"/>
        <v>0</v>
      </c>
      <c r="S66" s="219">
        <f t="shared" si="28"/>
        <v>0</v>
      </c>
      <c r="T66" s="220"/>
      <c r="U66" s="209">
        <f t="shared" si="14"/>
        <v>0</v>
      </c>
      <c r="V66" s="215">
        <f t="shared" si="15"/>
        <v>0</v>
      </c>
      <c r="W66" s="219">
        <f t="shared" si="29"/>
        <v>0</v>
      </c>
      <c r="X66" s="220"/>
      <c r="Y66" s="209">
        <f t="shared" si="16"/>
        <v>0</v>
      </c>
      <c r="Z66" s="215">
        <f t="shared" si="17"/>
        <v>0</v>
      </c>
      <c r="AA66" s="219">
        <f t="shared" si="30"/>
        <v>0</v>
      </c>
      <c r="AB66" s="220"/>
      <c r="AC66" s="209">
        <f t="shared" si="18"/>
        <v>0</v>
      </c>
      <c r="AD66" s="215">
        <f t="shared" si="19"/>
        <v>0</v>
      </c>
      <c r="AE66" s="219">
        <f t="shared" si="31"/>
        <v>0</v>
      </c>
      <c r="AF66" s="220"/>
      <c r="AG66" s="209">
        <f t="shared" si="20"/>
        <v>0</v>
      </c>
      <c r="AH66" s="215">
        <f t="shared" si="21"/>
        <v>0</v>
      </c>
      <c r="AI66" s="219">
        <f t="shared" si="32"/>
        <v>0</v>
      </c>
      <c r="AJ66" s="220"/>
      <c r="AK66" s="209">
        <f t="shared" si="22"/>
        <v>0</v>
      </c>
      <c r="AL66" s="215">
        <f t="shared" si="23"/>
        <v>0</v>
      </c>
    </row>
    <row r="67" spans="1:38" x14ac:dyDescent="0.25">
      <c r="A67" s="217" t="s">
        <v>321</v>
      </c>
      <c r="B67" s="217" t="s">
        <v>102</v>
      </c>
      <c r="C67" s="217" t="s">
        <v>348</v>
      </c>
      <c r="D67" s="218">
        <v>2</v>
      </c>
      <c r="E67" s="185">
        <f>IFERROR(VLOOKUP($C67,Master_Device_DB!$J:$L,2,0),"")</f>
        <v>0.16</v>
      </c>
      <c r="F67" s="212">
        <f>IFERROR(VLOOKUP($C67,Master_Device_DB!$J:$L,3,0),"")</f>
        <v>1.5</v>
      </c>
      <c r="G67" s="219">
        <f t="shared" si="33"/>
        <v>0</v>
      </c>
      <c r="H67" s="220"/>
      <c r="I67" s="209">
        <f t="shared" si="8"/>
        <v>0</v>
      </c>
      <c r="J67" s="215">
        <f t="shared" si="9"/>
        <v>0</v>
      </c>
      <c r="K67" s="219">
        <f t="shared" si="26"/>
        <v>0</v>
      </c>
      <c r="L67" s="220"/>
      <c r="M67" s="209">
        <f t="shared" si="10"/>
        <v>0</v>
      </c>
      <c r="N67" s="215">
        <f t="shared" si="11"/>
        <v>0</v>
      </c>
      <c r="O67" s="219">
        <f t="shared" si="27"/>
        <v>0</v>
      </c>
      <c r="P67" s="220"/>
      <c r="Q67" s="209">
        <f t="shared" si="12"/>
        <v>0</v>
      </c>
      <c r="R67" s="215">
        <f t="shared" si="13"/>
        <v>0</v>
      </c>
      <c r="S67" s="219">
        <f t="shared" si="28"/>
        <v>0</v>
      </c>
      <c r="T67" s="220"/>
      <c r="U67" s="209">
        <f t="shared" si="14"/>
        <v>0</v>
      </c>
      <c r="V67" s="215">
        <f t="shared" si="15"/>
        <v>0</v>
      </c>
      <c r="W67" s="219">
        <f t="shared" si="29"/>
        <v>0</v>
      </c>
      <c r="X67" s="220"/>
      <c r="Y67" s="209">
        <f t="shared" si="16"/>
        <v>0</v>
      </c>
      <c r="Z67" s="215">
        <f t="shared" si="17"/>
        <v>0</v>
      </c>
      <c r="AA67" s="219">
        <f t="shared" si="30"/>
        <v>0</v>
      </c>
      <c r="AB67" s="220"/>
      <c r="AC67" s="209">
        <f t="shared" si="18"/>
        <v>0</v>
      </c>
      <c r="AD67" s="215">
        <f t="shared" si="19"/>
        <v>0</v>
      </c>
      <c r="AE67" s="219">
        <f t="shared" si="31"/>
        <v>0</v>
      </c>
      <c r="AF67" s="220"/>
      <c r="AG67" s="209">
        <f t="shared" si="20"/>
        <v>0</v>
      </c>
      <c r="AH67" s="215">
        <f t="shared" si="21"/>
        <v>0</v>
      </c>
      <c r="AI67" s="219">
        <f t="shared" si="32"/>
        <v>0</v>
      </c>
      <c r="AJ67" s="220"/>
      <c r="AK67" s="209">
        <f t="shared" si="22"/>
        <v>0</v>
      </c>
      <c r="AL67" s="215">
        <f t="shared" si="23"/>
        <v>0</v>
      </c>
    </row>
    <row r="68" spans="1:38" x14ac:dyDescent="0.25">
      <c r="A68" s="217" t="s">
        <v>321</v>
      </c>
      <c r="B68" s="217" t="s">
        <v>103</v>
      </c>
      <c r="C68" s="217" t="s">
        <v>351</v>
      </c>
      <c r="D68" s="218">
        <v>3</v>
      </c>
      <c r="E68" s="185">
        <f>IFERROR(VLOOKUP($C68,Master_Device_DB!$J:$L,2,0),"")</f>
        <v>0.6</v>
      </c>
      <c r="F68" s="212">
        <f>IFERROR(VLOOKUP($C68,Master_Device_DB!$J:$L,3,0),"")</f>
        <v>2.2000000000000002</v>
      </c>
      <c r="G68" s="219">
        <f t="shared" si="33"/>
        <v>0</v>
      </c>
      <c r="H68" s="220"/>
      <c r="I68" s="209">
        <f t="shared" si="8"/>
        <v>0</v>
      </c>
      <c r="J68" s="215">
        <f t="shared" si="9"/>
        <v>0</v>
      </c>
      <c r="K68" s="219">
        <f t="shared" si="26"/>
        <v>0</v>
      </c>
      <c r="L68" s="220"/>
      <c r="M68" s="209">
        <f t="shared" si="10"/>
        <v>0</v>
      </c>
      <c r="N68" s="215">
        <f t="shared" si="11"/>
        <v>0</v>
      </c>
      <c r="O68" s="219">
        <f t="shared" si="27"/>
        <v>0</v>
      </c>
      <c r="P68" s="220"/>
      <c r="Q68" s="209">
        <f t="shared" si="12"/>
        <v>0</v>
      </c>
      <c r="R68" s="215">
        <f t="shared" si="13"/>
        <v>0</v>
      </c>
      <c r="S68" s="219">
        <f t="shared" si="28"/>
        <v>0</v>
      </c>
      <c r="T68" s="220"/>
      <c r="U68" s="209">
        <f t="shared" si="14"/>
        <v>0</v>
      </c>
      <c r="V68" s="215">
        <f t="shared" si="15"/>
        <v>0</v>
      </c>
      <c r="W68" s="219">
        <f t="shared" si="29"/>
        <v>0</v>
      </c>
      <c r="X68" s="220"/>
      <c r="Y68" s="209">
        <f t="shared" si="16"/>
        <v>0</v>
      </c>
      <c r="Z68" s="215">
        <f t="shared" si="17"/>
        <v>0</v>
      </c>
      <c r="AA68" s="219">
        <f t="shared" si="30"/>
        <v>0</v>
      </c>
      <c r="AB68" s="220"/>
      <c r="AC68" s="209">
        <f t="shared" si="18"/>
        <v>0</v>
      </c>
      <c r="AD68" s="215">
        <f t="shared" si="19"/>
        <v>0</v>
      </c>
      <c r="AE68" s="219">
        <f t="shared" si="31"/>
        <v>0</v>
      </c>
      <c r="AF68" s="220"/>
      <c r="AG68" s="209">
        <f t="shared" si="20"/>
        <v>0</v>
      </c>
      <c r="AH68" s="215">
        <f t="shared" si="21"/>
        <v>0</v>
      </c>
      <c r="AI68" s="219">
        <f t="shared" si="32"/>
        <v>0</v>
      </c>
      <c r="AJ68" s="220"/>
      <c r="AK68" s="209">
        <f t="shared" si="22"/>
        <v>0</v>
      </c>
      <c r="AL68" s="215">
        <f t="shared" si="23"/>
        <v>0</v>
      </c>
    </row>
    <row r="69" spans="1:38" x14ac:dyDescent="0.25">
      <c r="A69" s="217" t="s">
        <v>321</v>
      </c>
      <c r="B69" s="217" t="s">
        <v>103</v>
      </c>
      <c r="C69" s="217" t="s">
        <v>354</v>
      </c>
      <c r="D69" s="218">
        <v>3</v>
      </c>
      <c r="E69" s="185">
        <f>IFERROR(VLOOKUP($C69,Master_Device_DB!$J:$L,2,0),"")</f>
        <v>0.16</v>
      </c>
      <c r="F69" s="212">
        <f>IFERROR(VLOOKUP($C69,Master_Device_DB!$J:$L,3,0),"")</f>
        <v>1.5</v>
      </c>
      <c r="G69" s="219">
        <f t="shared" ref="G69:G132" si="34">$D69*H69</f>
        <v>0</v>
      </c>
      <c r="H69" s="220"/>
      <c r="I69" s="209">
        <f t="shared" si="8"/>
        <v>0</v>
      </c>
      <c r="J69" s="215">
        <f t="shared" si="9"/>
        <v>0</v>
      </c>
      <c r="K69" s="219">
        <f t="shared" si="26"/>
        <v>0</v>
      </c>
      <c r="L69" s="220"/>
      <c r="M69" s="209">
        <f t="shared" si="10"/>
        <v>0</v>
      </c>
      <c r="N69" s="215">
        <f t="shared" si="11"/>
        <v>0</v>
      </c>
      <c r="O69" s="219">
        <f t="shared" si="27"/>
        <v>0</v>
      </c>
      <c r="P69" s="220"/>
      <c r="Q69" s="209">
        <f t="shared" si="12"/>
        <v>0</v>
      </c>
      <c r="R69" s="215">
        <f t="shared" si="13"/>
        <v>0</v>
      </c>
      <c r="S69" s="219">
        <f t="shared" si="28"/>
        <v>0</v>
      </c>
      <c r="T69" s="220"/>
      <c r="U69" s="209">
        <f t="shared" si="14"/>
        <v>0</v>
      </c>
      <c r="V69" s="215">
        <f t="shared" si="15"/>
        <v>0</v>
      </c>
      <c r="W69" s="219">
        <f t="shared" si="29"/>
        <v>0</v>
      </c>
      <c r="X69" s="220"/>
      <c r="Y69" s="209">
        <f t="shared" si="16"/>
        <v>0</v>
      </c>
      <c r="Z69" s="215">
        <f t="shared" si="17"/>
        <v>0</v>
      </c>
      <c r="AA69" s="219">
        <f t="shared" si="30"/>
        <v>0</v>
      </c>
      <c r="AB69" s="220"/>
      <c r="AC69" s="209">
        <f t="shared" si="18"/>
        <v>0</v>
      </c>
      <c r="AD69" s="215">
        <f t="shared" si="19"/>
        <v>0</v>
      </c>
      <c r="AE69" s="219">
        <f t="shared" si="31"/>
        <v>0</v>
      </c>
      <c r="AF69" s="220"/>
      <c r="AG69" s="209">
        <f t="shared" si="20"/>
        <v>0</v>
      </c>
      <c r="AH69" s="215">
        <f t="shared" si="21"/>
        <v>0</v>
      </c>
      <c r="AI69" s="219">
        <f t="shared" si="32"/>
        <v>0</v>
      </c>
      <c r="AJ69" s="220"/>
      <c r="AK69" s="209">
        <f t="shared" si="22"/>
        <v>0</v>
      </c>
      <c r="AL69" s="215">
        <f t="shared" si="23"/>
        <v>0</v>
      </c>
    </row>
    <row r="70" spans="1:38" x14ac:dyDescent="0.25">
      <c r="A70" s="217" t="s">
        <v>321</v>
      </c>
      <c r="B70" s="217" t="s">
        <v>230</v>
      </c>
      <c r="C70" s="217"/>
      <c r="D70" s="218">
        <v>1</v>
      </c>
      <c r="E70" s="185" t="str">
        <f>IFERROR(VLOOKUP($C70,Master_Device_DB!$J:$L,2,0),"")</f>
        <v/>
      </c>
      <c r="F70" s="212" t="str">
        <f>IFERROR(VLOOKUP($C70,Master_Device_DB!$J:$L,3,0),"")</f>
        <v/>
      </c>
      <c r="G70" s="219">
        <f t="shared" si="34"/>
        <v>0</v>
      </c>
      <c r="H70" s="220"/>
      <c r="I70" s="209" t="str">
        <f t="shared" si="8"/>
        <v/>
      </c>
      <c r="J70" s="215" t="str">
        <f t="shared" si="9"/>
        <v/>
      </c>
      <c r="K70" s="219">
        <f t="shared" ref="K70:K101" si="35">$D70*L70</f>
        <v>0</v>
      </c>
      <c r="L70" s="220"/>
      <c r="M70" s="209" t="str">
        <f t="shared" si="10"/>
        <v/>
      </c>
      <c r="N70" s="215" t="str">
        <f t="shared" si="11"/>
        <v/>
      </c>
      <c r="O70" s="219">
        <f t="shared" ref="O70:O101" si="36">$D70*P70</f>
        <v>0</v>
      </c>
      <c r="P70" s="220"/>
      <c r="Q70" s="209" t="str">
        <f t="shared" si="12"/>
        <v/>
      </c>
      <c r="R70" s="215" t="str">
        <f t="shared" si="13"/>
        <v/>
      </c>
      <c r="S70" s="219">
        <f t="shared" ref="S70:S101" si="37">$D70*T70</f>
        <v>0</v>
      </c>
      <c r="T70" s="220"/>
      <c r="U70" s="209" t="str">
        <f t="shared" si="14"/>
        <v/>
      </c>
      <c r="V70" s="215" t="str">
        <f t="shared" si="15"/>
        <v/>
      </c>
      <c r="W70" s="219">
        <f t="shared" ref="W70:W101" si="38">$D70*X70</f>
        <v>0</v>
      </c>
      <c r="X70" s="220"/>
      <c r="Y70" s="209" t="str">
        <f t="shared" si="16"/>
        <v/>
      </c>
      <c r="Z70" s="215" t="str">
        <f t="shared" si="17"/>
        <v/>
      </c>
      <c r="AA70" s="219">
        <f t="shared" ref="AA70:AA101" si="39">$D70*AB70</f>
        <v>0</v>
      </c>
      <c r="AB70" s="220"/>
      <c r="AC70" s="209" t="str">
        <f t="shared" si="18"/>
        <v/>
      </c>
      <c r="AD70" s="215" t="str">
        <f t="shared" si="19"/>
        <v/>
      </c>
      <c r="AE70" s="219">
        <f t="shared" ref="AE70:AE101" si="40">$D70*AF70</f>
        <v>0</v>
      </c>
      <c r="AF70" s="220"/>
      <c r="AG70" s="209" t="str">
        <f t="shared" si="20"/>
        <v/>
      </c>
      <c r="AH70" s="215" t="str">
        <f t="shared" si="21"/>
        <v/>
      </c>
      <c r="AI70" s="219">
        <f t="shared" ref="AI70:AI101" si="41">$D70*AJ70</f>
        <v>0</v>
      </c>
      <c r="AJ70" s="220"/>
      <c r="AK70" s="209" t="str">
        <f t="shared" si="22"/>
        <v/>
      </c>
      <c r="AL70" s="215" t="str">
        <f t="shared" si="23"/>
        <v/>
      </c>
    </row>
    <row r="71" spans="1:38" x14ac:dyDescent="0.25">
      <c r="A71" s="217" t="s">
        <v>321</v>
      </c>
      <c r="B71" s="217" t="s">
        <v>231</v>
      </c>
      <c r="C71" s="217"/>
      <c r="D71" s="218">
        <v>1</v>
      </c>
      <c r="E71" s="185" t="str">
        <f>IFERROR(VLOOKUP($C71,Master_Device_DB!$J:$L,2,0),"")</f>
        <v/>
      </c>
      <c r="F71" s="212" t="str">
        <f>IFERROR(VLOOKUP($C71,Master_Device_DB!$J:$L,3,0),"")</f>
        <v/>
      </c>
      <c r="G71" s="219">
        <f t="shared" si="34"/>
        <v>0</v>
      </c>
      <c r="H71" s="220"/>
      <c r="I71" s="209" t="str">
        <f t="shared" ref="I71:I134" si="42">IFERROR(H71*$E71,"")</f>
        <v/>
      </c>
      <c r="J71" s="215" t="str">
        <f t="shared" ref="J71:J134" si="43">IFERROR(H71*$F71,"")</f>
        <v/>
      </c>
      <c r="K71" s="219">
        <f t="shared" si="35"/>
        <v>0</v>
      </c>
      <c r="L71" s="220"/>
      <c r="M71" s="209" t="str">
        <f t="shared" ref="M71:M134" si="44">IFERROR(L71*$E71,"")</f>
        <v/>
      </c>
      <c r="N71" s="215" t="str">
        <f t="shared" ref="N71:N134" si="45">IFERROR(L71*$F71,"")</f>
        <v/>
      </c>
      <c r="O71" s="219">
        <f t="shared" si="36"/>
        <v>0</v>
      </c>
      <c r="P71" s="220"/>
      <c r="Q71" s="209" t="str">
        <f t="shared" ref="Q71:Q134" si="46">IFERROR(P71*$E71,"")</f>
        <v/>
      </c>
      <c r="R71" s="215" t="str">
        <f t="shared" ref="R71:R134" si="47">IFERROR(P71*$F71,"")</f>
        <v/>
      </c>
      <c r="S71" s="219">
        <f t="shared" si="37"/>
        <v>0</v>
      </c>
      <c r="T71" s="220"/>
      <c r="U71" s="209" t="str">
        <f t="shared" ref="U71:U134" si="48">IFERROR(T71*$E71,"")</f>
        <v/>
      </c>
      <c r="V71" s="215" t="str">
        <f t="shared" ref="V71:V134" si="49">IFERROR(T71*$F71,"")</f>
        <v/>
      </c>
      <c r="W71" s="219">
        <f t="shared" si="38"/>
        <v>0</v>
      </c>
      <c r="X71" s="220"/>
      <c r="Y71" s="209" t="str">
        <f t="shared" ref="Y71:Y134" si="50">IFERROR(X71*$E71,"")</f>
        <v/>
      </c>
      <c r="Z71" s="215" t="str">
        <f t="shared" ref="Z71:Z134" si="51">IFERROR(X71*$F71,"")</f>
        <v/>
      </c>
      <c r="AA71" s="219">
        <f t="shared" si="39"/>
        <v>0</v>
      </c>
      <c r="AB71" s="220"/>
      <c r="AC71" s="209" t="str">
        <f t="shared" ref="AC71:AC134" si="52">IFERROR(AB71*$E71,"")</f>
        <v/>
      </c>
      <c r="AD71" s="215" t="str">
        <f t="shared" ref="AD71:AD134" si="53">IFERROR(AB71*$F71,"")</f>
        <v/>
      </c>
      <c r="AE71" s="219">
        <f t="shared" si="40"/>
        <v>0</v>
      </c>
      <c r="AF71" s="220"/>
      <c r="AG71" s="209" t="str">
        <f t="shared" ref="AG71:AG134" si="54">IFERROR(AF71*$E71,"")</f>
        <v/>
      </c>
      <c r="AH71" s="215" t="str">
        <f t="shared" ref="AH71:AH134" si="55">IFERROR(AF71*$F71,"")</f>
        <v/>
      </c>
      <c r="AI71" s="219">
        <f t="shared" si="41"/>
        <v>0</v>
      </c>
      <c r="AJ71" s="220"/>
      <c r="AK71" s="209" t="str">
        <f t="shared" ref="AK71:AK134" si="56">IFERROR(AJ71*$E71,"")</f>
        <v/>
      </c>
      <c r="AL71" s="215" t="str">
        <f t="shared" ref="AL71:AL134" si="57">IFERROR(AJ71*$F71,"")</f>
        <v/>
      </c>
    </row>
    <row r="72" spans="1:38" x14ac:dyDescent="0.25">
      <c r="A72" s="217" t="s">
        <v>321</v>
      </c>
      <c r="B72" s="217" t="s">
        <v>232</v>
      </c>
      <c r="C72" s="217"/>
      <c r="D72" s="218">
        <v>1</v>
      </c>
      <c r="E72" s="185" t="str">
        <f>IFERROR(VLOOKUP($C72,Master_Device_DB!$J:$L,2,0),"")</f>
        <v/>
      </c>
      <c r="F72" s="212" t="str">
        <f>IFERROR(VLOOKUP($C72,Master_Device_DB!$J:$L,3,0),"")</f>
        <v/>
      </c>
      <c r="G72" s="219">
        <f t="shared" si="34"/>
        <v>0</v>
      </c>
      <c r="H72" s="220"/>
      <c r="I72" s="209" t="str">
        <f t="shared" si="42"/>
        <v/>
      </c>
      <c r="J72" s="215" t="str">
        <f t="shared" si="43"/>
        <v/>
      </c>
      <c r="K72" s="219">
        <f t="shared" si="35"/>
        <v>0</v>
      </c>
      <c r="L72" s="220"/>
      <c r="M72" s="209" t="str">
        <f t="shared" si="44"/>
        <v/>
      </c>
      <c r="N72" s="215" t="str">
        <f t="shared" si="45"/>
        <v/>
      </c>
      <c r="O72" s="219">
        <f t="shared" si="36"/>
        <v>0</v>
      </c>
      <c r="P72" s="220"/>
      <c r="Q72" s="209" t="str">
        <f t="shared" si="46"/>
        <v/>
      </c>
      <c r="R72" s="215" t="str">
        <f t="shared" si="47"/>
        <v/>
      </c>
      <c r="S72" s="219">
        <f t="shared" si="37"/>
        <v>0</v>
      </c>
      <c r="T72" s="220"/>
      <c r="U72" s="209" t="str">
        <f t="shared" si="48"/>
        <v/>
      </c>
      <c r="V72" s="215" t="str">
        <f t="shared" si="49"/>
        <v/>
      </c>
      <c r="W72" s="219">
        <f t="shared" si="38"/>
        <v>0</v>
      </c>
      <c r="X72" s="220"/>
      <c r="Y72" s="209" t="str">
        <f t="shared" si="50"/>
        <v/>
      </c>
      <c r="Z72" s="215" t="str">
        <f t="shared" si="51"/>
        <v/>
      </c>
      <c r="AA72" s="219">
        <f t="shared" si="39"/>
        <v>0</v>
      </c>
      <c r="AB72" s="220"/>
      <c r="AC72" s="209" t="str">
        <f t="shared" si="52"/>
        <v/>
      </c>
      <c r="AD72" s="215" t="str">
        <f t="shared" si="53"/>
        <v/>
      </c>
      <c r="AE72" s="219">
        <f t="shared" si="40"/>
        <v>0</v>
      </c>
      <c r="AF72" s="220"/>
      <c r="AG72" s="209" t="str">
        <f t="shared" si="54"/>
        <v/>
      </c>
      <c r="AH72" s="215" t="str">
        <f t="shared" si="55"/>
        <v/>
      </c>
      <c r="AI72" s="219">
        <f t="shared" si="41"/>
        <v>0</v>
      </c>
      <c r="AJ72" s="220"/>
      <c r="AK72" s="209" t="str">
        <f t="shared" si="56"/>
        <v/>
      </c>
      <c r="AL72" s="215" t="str">
        <f t="shared" si="57"/>
        <v/>
      </c>
    </row>
    <row r="73" spans="1:38" x14ac:dyDescent="0.25">
      <c r="A73" s="217" t="s">
        <v>321</v>
      </c>
      <c r="B73" s="217" t="s">
        <v>233</v>
      </c>
      <c r="C73" s="217"/>
      <c r="D73" s="218">
        <v>1</v>
      </c>
      <c r="E73" s="185" t="str">
        <f>IFERROR(VLOOKUP($C73,Master_Device_DB!$J:$L,2,0),"")</f>
        <v/>
      </c>
      <c r="F73" s="212" t="str">
        <f>IFERROR(VLOOKUP($C73,Master_Device_DB!$J:$L,3,0),"")</f>
        <v/>
      </c>
      <c r="G73" s="219">
        <f t="shared" si="34"/>
        <v>0</v>
      </c>
      <c r="H73" s="220"/>
      <c r="I73" s="209" t="str">
        <f t="shared" si="42"/>
        <v/>
      </c>
      <c r="J73" s="215" t="str">
        <f t="shared" si="43"/>
        <v/>
      </c>
      <c r="K73" s="219">
        <f t="shared" si="35"/>
        <v>0</v>
      </c>
      <c r="L73" s="220"/>
      <c r="M73" s="209" t="str">
        <f t="shared" si="44"/>
        <v/>
      </c>
      <c r="N73" s="215" t="str">
        <f t="shared" si="45"/>
        <v/>
      </c>
      <c r="O73" s="219">
        <f t="shared" si="36"/>
        <v>0</v>
      </c>
      <c r="P73" s="220"/>
      <c r="Q73" s="209" t="str">
        <f t="shared" si="46"/>
        <v/>
      </c>
      <c r="R73" s="215" t="str">
        <f t="shared" si="47"/>
        <v/>
      </c>
      <c r="S73" s="219">
        <f t="shared" si="37"/>
        <v>0</v>
      </c>
      <c r="T73" s="220"/>
      <c r="U73" s="209" t="str">
        <f t="shared" si="48"/>
        <v/>
      </c>
      <c r="V73" s="215" t="str">
        <f t="shared" si="49"/>
        <v/>
      </c>
      <c r="W73" s="219">
        <f t="shared" si="38"/>
        <v>0</v>
      </c>
      <c r="X73" s="220"/>
      <c r="Y73" s="209" t="str">
        <f t="shared" si="50"/>
        <v/>
      </c>
      <c r="Z73" s="215" t="str">
        <f t="shared" si="51"/>
        <v/>
      </c>
      <c r="AA73" s="219">
        <f t="shared" si="39"/>
        <v>0</v>
      </c>
      <c r="AB73" s="220"/>
      <c r="AC73" s="209" t="str">
        <f t="shared" si="52"/>
        <v/>
      </c>
      <c r="AD73" s="215" t="str">
        <f t="shared" si="53"/>
        <v/>
      </c>
      <c r="AE73" s="219">
        <f t="shared" si="40"/>
        <v>0</v>
      </c>
      <c r="AF73" s="220"/>
      <c r="AG73" s="209" t="str">
        <f t="shared" si="54"/>
        <v/>
      </c>
      <c r="AH73" s="215" t="str">
        <f t="shared" si="55"/>
        <v/>
      </c>
      <c r="AI73" s="219">
        <f t="shared" si="41"/>
        <v>0</v>
      </c>
      <c r="AJ73" s="220"/>
      <c r="AK73" s="209" t="str">
        <f t="shared" si="56"/>
        <v/>
      </c>
      <c r="AL73" s="215" t="str">
        <f t="shared" si="57"/>
        <v/>
      </c>
    </row>
    <row r="74" spans="1:38" x14ac:dyDescent="0.25">
      <c r="A74" s="217" t="s">
        <v>321</v>
      </c>
      <c r="B74" s="217" t="s">
        <v>233</v>
      </c>
      <c r="C74" s="217"/>
      <c r="D74" s="218">
        <v>1</v>
      </c>
      <c r="E74" s="185" t="str">
        <f>IFERROR(VLOOKUP($C74,Master_Device_DB!$J:$L,2,0),"")</f>
        <v/>
      </c>
      <c r="F74" s="212" t="str">
        <f>IFERROR(VLOOKUP($C74,Master_Device_DB!$J:$L,3,0),"")</f>
        <v/>
      </c>
      <c r="G74" s="219">
        <f t="shared" si="34"/>
        <v>0</v>
      </c>
      <c r="H74" s="220"/>
      <c r="I74" s="209" t="str">
        <f t="shared" si="42"/>
        <v/>
      </c>
      <c r="J74" s="215" t="str">
        <f t="shared" si="43"/>
        <v/>
      </c>
      <c r="K74" s="219">
        <f t="shared" si="35"/>
        <v>0</v>
      </c>
      <c r="L74" s="220"/>
      <c r="M74" s="209" t="str">
        <f t="shared" si="44"/>
        <v/>
      </c>
      <c r="N74" s="215" t="str">
        <f t="shared" si="45"/>
        <v/>
      </c>
      <c r="O74" s="219">
        <f t="shared" si="36"/>
        <v>0</v>
      </c>
      <c r="P74" s="220"/>
      <c r="Q74" s="209" t="str">
        <f t="shared" si="46"/>
        <v/>
      </c>
      <c r="R74" s="215" t="str">
        <f t="shared" si="47"/>
        <v/>
      </c>
      <c r="S74" s="219">
        <f t="shared" si="37"/>
        <v>0</v>
      </c>
      <c r="T74" s="220"/>
      <c r="U74" s="209" t="str">
        <f t="shared" si="48"/>
        <v/>
      </c>
      <c r="V74" s="215" t="str">
        <f t="shared" si="49"/>
        <v/>
      </c>
      <c r="W74" s="219">
        <f t="shared" si="38"/>
        <v>0</v>
      </c>
      <c r="X74" s="220"/>
      <c r="Y74" s="209" t="str">
        <f t="shared" si="50"/>
        <v/>
      </c>
      <c r="Z74" s="215" t="str">
        <f t="shared" si="51"/>
        <v/>
      </c>
      <c r="AA74" s="219">
        <f t="shared" si="39"/>
        <v>0</v>
      </c>
      <c r="AB74" s="220"/>
      <c r="AC74" s="209" t="str">
        <f t="shared" si="52"/>
        <v/>
      </c>
      <c r="AD74" s="215" t="str">
        <f t="shared" si="53"/>
        <v/>
      </c>
      <c r="AE74" s="219">
        <f t="shared" si="40"/>
        <v>0</v>
      </c>
      <c r="AF74" s="220"/>
      <c r="AG74" s="209" t="str">
        <f t="shared" si="54"/>
        <v/>
      </c>
      <c r="AH74" s="215" t="str">
        <f t="shared" si="55"/>
        <v/>
      </c>
      <c r="AI74" s="219">
        <f t="shared" si="41"/>
        <v>0</v>
      </c>
      <c r="AJ74" s="220"/>
      <c r="AK74" s="209" t="str">
        <f t="shared" si="56"/>
        <v/>
      </c>
      <c r="AL74" s="215" t="str">
        <f t="shared" si="57"/>
        <v/>
      </c>
    </row>
    <row r="75" spans="1:38" x14ac:dyDescent="0.25">
      <c r="A75" s="217" t="s">
        <v>321</v>
      </c>
      <c r="B75" s="217" t="s">
        <v>234</v>
      </c>
      <c r="C75" s="217"/>
      <c r="D75" s="218">
        <v>1</v>
      </c>
      <c r="E75" s="185" t="str">
        <f>IFERROR(VLOOKUP($C75,Master_Device_DB!$J:$L,2,0),"")</f>
        <v/>
      </c>
      <c r="F75" s="212" t="str">
        <f>IFERROR(VLOOKUP($C75,Master_Device_DB!$J:$L,3,0),"")</f>
        <v/>
      </c>
      <c r="G75" s="219">
        <f t="shared" si="34"/>
        <v>0</v>
      </c>
      <c r="H75" s="220"/>
      <c r="I75" s="209" t="str">
        <f t="shared" si="42"/>
        <v/>
      </c>
      <c r="J75" s="215" t="str">
        <f t="shared" si="43"/>
        <v/>
      </c>
      <c r="K75" s="219">
        <f t="shared" si="35"/>
        <v>0</v>
      </c>
      <c r="L75" s="220"/>
      <c r="M75" s="209" t="str">
        <f t="shared" si="44"/>
        <v/>
      </c>
      <c r="N75" s="215" t="str">
        <f t="shared" si="45"/>
        <v/>
      </c>
      <c r="O75" s="219">
        <f t="shared" si="36"/>
        <v>0</v>
      </c>
      <c r="P75" s="220"/>
      <c r="Q75" s="209" t="str">
        <f t="shared" si="46"/>
        <v/>
      </c>
      <c r="R75" s="215" t="str">
        <f t="shared" si="47"/>
        <v/>
      </c>
      <c r="S75" s="219">
        <f t="shared" si="37"/>
        <v>0</v>
      </c>
      <c r="T75" s="220"/>
      <c r="U75" s="209" t="str">
        <f t="shared" si="48"/>
        <v/>
      </c>
      <c r="V75" s="215" t="str">
        <f t="shared" si="49"/>
        <v/>
      </c>
      <c r="W75" s="219">
        <f t="shared" si="38"/>
        <v>0</v>
      </c>
      <c r="X75" s="220"/>
      <c r="Y75" s="209" t="str">
        <f t="shared" si="50"/>
        <v/>
      </c>
      <c r="Z75" s="215" t="str">
        <f t="shared" si="51"/>
        <v/>
      </c>
      <c r="AA75" s="219">
        <f t="shared" si="39"/>
        <v>0</v>
      </c>
      <c r="AB75" s="220"/>
      <c r="AC75" s="209" t="str">
        <f t="shared" si="52"/>
        <v/>
      </c>
      <c r="AD75" s="215" t="str">
        <f t="shared" si="53"/>
        <v/>
      </c>
      <c r="AE75" s="219">
        <f t="shared" si="40"/>
        <v>0</v>
      </c>
      <c r="AF75" s="220"/>
      <c r="AG75" s="209" t="str">
        <f t="shared" si="54"/>
        <v/>
      </c>
      <c r="AH75" s="215" t="str">
        <f t="shared" si="55"/>
        <v/>
      </c>
      <c r="AI75" s="219">
        <f t="shared" si="41"/>
        <v>0</v>
      </c>
      <c r="AJ75" s="220"/>
      <c r="AK75" s="209" t="str">
        <f t="shared" si="56"/>
        <v/>
      </c>
      <c r="AL75" s="215" t="str">
        <f t="shared" si="57"/>
        <v/>
      </c>
    </row>
    <row r="76" spans="1:38" x14ac:dyDescent="0.25">
      <c r="A76" s="217" t="s">
        <v>321</v>
      </c>
      <c r="B76" s="217" t="s">
        <v>234</v>
      </c>
      <c r="C76" s="217"/>
      <c r="D76" s="218">
        <v>1</v>
      </c>
      <c r="E76" s="185" t="str">
        <f>IFERROR(VLOOKUP($C76,Master_Device_DB!$J:$L,2,0),"")</f>
        <v/>
      </c>
      <c r="F76" s="212" t="str">
        <f>IFERROR(VLOOKUP($C76,Master_Device_DB!$J:$L,3,0),"")</f>
        <v/>
      </c>
      <c r="G76" s="219">
        <f t="shared" si="34"/>
        <v>0</v>
      </c>
      <c r="H76" s="220"/>
      <c r="I76" s="209" t="str">
        <f t="shared" si="42"/>
        <v/>
      </c>
      <c r="J76" s="215" t="str">
        <f t="shared" si="43"/>
        <v/>
      </c>
      <c r="K76" s="219">
        <f t="shared" si="35"/>
        <v>0</v>
      </c>
      <c r="L76" s="220"/>
      <c r="M76" s="209" t="str">
        <f t="shared" si="44"/>
        <v/>
      </c>
      <c r="N76" s="215" t="str">
        <f t="shared" si="45"/>
        <v/>
      </c>
      <c r="O76" s="219">
        <f t="shared" si="36"/>
        <v>0</v>
      </c>
      <c r="P76" s="220"/>
      <c r="Q76" s="209" t="str">
        <f t="shared" si="46"/>
        <v/>
      </c>
      <c r="R76" s="215" t="str">
        <f t="shared" si="47"/>
        <v/>
      </c>
      <c r="S76" s="219">
        <f t="shared" si="37"/>
        <v>0</v>
      </c>
      <c r="T76" s="220"/>
      <c r="U76" s="209" t="str">
        <f t="shared" si="48"/>
        <v/>
      </c>
      <c r="V76" s="215" t="str">
        <f t="shared" si="49"/>
        <v/>
      </c>
      <c r="W76" s="219">
        <f t="shared" si="38"/>
        <v>0</v>
      </c>
      <c r="X76" s="220"/>
      <c r="Y76" s="209" t="str">
        <f t="shared" si="50"/>
        <v/>
      </c>
      <c r="Z76" s="215" t="str">
        <f t="shared" si="51"/>
        <v/>
      </c>
      <c r="AA76" s="219">
        <f t="shared" si="39"/>
        <v>0</v>
      </c>
      <c r="AB76" s="220"/>
      <c r="AC76" s="209" t="str">
        <f t="shared" si="52"/>
        <v/>
      </c>
      <c r="AD76" s="215" t="str">
        <f t="shared" si="53"/>
        <v/>
      </c>
      <c r="AE76" s="219">
        <f t="shared" si="40"/>
        <v>0</v>
      </c>
      <c r="AF76" s="220"/>
      <c r="AG76" s="209" t="str">
        <f t="shared" si="54"/>
        <v/>
      </c>
      <c r="AH76" s="215" t="str">
        <f t="shared" si="55"/>
        <v/>
      </c>
      <c r="AI76" s="219">
        <f t="shared" si="41"/>
        <v>0</v>
      </c>
      <c r="AJ76" s="220"/>
      <c r="AK76" s="209" t="str">
        <f t="shared" si="56"/>
        <v/>
      </c>
      <c r="AL76" s="215" t="str">
        <f t="shared" si="57"/>
        <v/>
      </c>
    </row>
    <row r="77" spans="1:38" x14ac:dyDescent="0.25">
      <c r="A77" s="217" t="s">
        <v>321</v>
      </c>
      <c r="B77" s="217" t="s">
        <v>235</v>
      </c>
      <c r="C77" s="217"/>
      <c r="D77" s="218">
        <v>1</v>
      </c>
      <c r="E77" s="185" t="str">
        <f>IFERROR(VLOOKUP($C77,Master_Device_DB!$J:$L,2,0),"")</f>
        <v/>
      </c>
      <c r="F77" s="212" t="str">
        <f>IFERROR(VLOOKUP($C77,Master_Device_DB!$J:$L,3,0),"")</f>
        <v/>
      </c>
      <c r="G77" s="219">
        <f t="shared" si="34"/>
        <v>0</v>
      </c>
      <c r="H77" s="220"/>
      <c r="I77" s="209" t="str">
        <f t="shared" si="42"/>
        <v/>
      </c>
      <c r="J77" s="215" t="str">
        <f t="shared" si="43"/>
        <v/>
      </c>
      <c r="K77" s="219">
        <f t="shared" si="35"/>
        <v>0</v>
      </c>
      <c r="L77" s="220"/>
      <c r="M77" s="209" t="str">
        <f t="shared" si="44"/>
        <v/>
      </c>
      <c r="N77" s="215" t="str">
        <f t="shared" si="45"/>
        <v/>
      </c>
      <c r="O77" s="219">
        <f t="shared" si="36"/>
        <v>0</v>
      </c>
      <c r="P77" s="220"/>
      <c r="Q77" s="209" t="str">
        <f t="shared" si="46"/>
        <v/>
      </c>
      <c r="R77" s="215" t="str">
        <f t="shared" si="47"/>
        <v/>
      </c>
      <c r="S77" s="219">
        <f t="shared" si="37"/>
        <v>0</v>
      </c>
      <c r="T77" s="220"/>
      <c r="U77" s="209" t="str">
        <f t="shared" si="48"/>
        <v/>
      </c>
      <c r="V77" s="215" t="str">
        <f t="shared" si="49"/>
        <v/>
      </c>
      <c r="W77" s="219">
        <f t="shared" si="38"/>
        <v>0</v>
      </c>
      <c r="X77" s="220"/>
      <c r="Y77" s="209" t="str">
        <f t="shared" si="50"/>
        <v/>
      </c>
      <c r="Z77" s="215" t="str">
        <f t="shared" si="51"/>
        <v/>
      </c>
      <c r="AA77" s="219">
        <f t="shared" si="39"/>
        <v>0</v>
      </c>
      <c r="AB77" s="220"/>
      <c r="AC77" s="209" t="str">
        <f t="shared" si="52"/>
        <v/>
      </c>
      <c r="AD77" s="215" t="str">
        <f t="shared" si="53"/>
        <v/>
      </c>
      <c r="AE77" s="219">
        <f t="shared" si="40"/>
        <v>0</v>
      </c>
      <c r="AF77" s="220"/>
      <c r="AG77" s="209" t="str">
        <f t="shared" si="54"/>
        <v/>
      </c>
      <c r="AH77" s="215" t="str">
        <f t="shared" si="55"/>
        <v/>
      </c>
      <c r="AI77" s="219">
        <f t="shared" si="41"/>
        <v>0</v>
      </c>
      <c r="AJ77" s="220"/>
      <c r="AK77" s="209" t="str">
        <f t="shared" si="56"/>
        <v/>
      </c>
      <c r="AL77" s="215" t="str">
        <f t="shared" si="57"/>
        <v/>
      </c>
    </row>
    <row r="78" spans="1:38" x14ac:dyDescent="0.25">
      <c r="A78" s="217" t="s">
        <v>321</v>
      </c>
      <c r="B78" s="217" t="s">
        <v>235</v>
      </c>
      <c r="C78" s="217"/>
      <c r="D78" s="218">
        <v>1</v>
      </c>
      <c r="E78" s="185" t="str">
        <f>IFERROR(VLOOKUP($C78,Master_Device_DB!$J:$L,2,0),"")</f>
        <v/>
      </c>
      <c r="F78" s="212" t="str">
        <f>IFERROR(VLOOKUP($C78,Master_Device_DB!$J:$L,3,0),"")</f>
        <v/>
      </c>
      <c r="G78" s="219">
        <f t="shared" si="34"/>
        <v>0</v>
      </c>
      <c r="H78" s="220"/>
      <c r="I78" s="209" t="str">
        <f t="shared" si="42"/>
        <v/>
      </c>
      <c r="J78" s="215" t="str">
        <f t="shared" si="43"/>
        <v/>
      </c>
      <c r="K78" s="219">
        <f t="shared" si="35"/>
        <v>0</v>
      </c>
      <c r="L78" s="220"/>
      <c r="M78" s="209" t="str">
        <f t="shared" si="44"/>
        <v/>
      </c>
      <c r="N78" s="215" t="str">
        <f t="shared" si="45"/>
        <v/>
      </c>
      <c r="O78" s="219">
        <f t="shared" si="36"/>
        <v>0</v>
      </c>
      <c r="P78" s="220"/>
      <c r="Q78" s="209" t="str">
        <f t="shared" si="46"/>
        <v/>
      </c>
      <c r="R78" s="215" t="str">
        <f t="shared" si="47"/>
        <v/>
      </c>
      <c r="S78" s="219">
        <f t="shared" si="37"/>
        <v>0</v>
      </c>
      <c r="T78" s="220"/>
      <c r="U78" s="209" t="str">
        <f t="shared" si="48"/>
        <v/>
      </c>
      <c r="V78" s="215" t="str">
        <f t="shared" si="49"/>
        <v/>
      </c>
      <c r="W78" s="219">
        <f t="shared" si="38"/>
        <v>0</v>
      </c>
      <c r="X78" s="220"/>
      <c r="Y78" s="209" t="str">
        <f t="shared" si="50"/>
        <v/>
      </c>
      <c r="Z78" s="215" t="str">
        <f t="shared" si="51"/>
        <v/>
      </c>
      <c r="AA78" s="219">
        <f t="shared" si="39"/>
        <v>0</v>
      </c>
      <c r="AB78" s="220"/>
      <c r="AC78" s="209" t="str">
        <f t="shared" si="52"/>
        <v/>
      </c>
      <c r="AD78" s="215" t="str">
        <f t="shared" si="53"/>
        <v/>
      </c>
      <c r="AE78" s="219">
        <f t="shared" si="40"/>
        <v>0</v>
      </c>
      <c r="AF78" s="220"/>
      <c r="AG78" s="209" t="str">
        <f t="shared" si="54"/>
        <v/>
      </c>
      <c r="AH78" s="215" t="str">
        <f t="shared" si="55"/>
        <v/>
      </c>
      <c r="AI78" s="219">
        <f t="shared" si="41"/>
        <v>0</v>
      </c>
      <c r="AJ78" s="220"/>
      <c r="AK78" s="209" t="str">
        <f t="shared" si="56"/>
        <v/>
      </c>
      <c r="AL78" s="215" t="str">
        <f t="shared" si="57"/>
        <v/>
      </c>
    </row>
    <row r="79" spans="1:38" x14ac:dyDescent="0.25">
      <c r="A79" s="217" t="s">
        <v>321</v>
      </c>
      <c r="B79" s="217" t="s">
        <v>250</v>
      </c>
      <c r="C79" s="217"/>
      <c r="D79" s="218">
        <v>1</v>
      </c>
      <c r="E79" s="185" t="str">
        <f>IFERROR(VLOOKUP($C79,Master_Device_DB!$J:$L,2,0),"")</f>
        <v/>
      </c>
      <c r="F79" s="212" t="str">
        <f>IFERROR(VLOOKUP($C79,Master_Device_DB!$J:$L,3,0),"")</f>
        <v/>
      </c>
      <c r="G79" s="219">
        <f t="shared" si="34"/>
        <v>0</v>
      </c>
      <c r="H79" s="220"/>
      <c r="I79" s="209" t="str">
        <f t="shared" si="42"/>
        <v/>
      </c>
      <c r="J79" s="215" t="str">
        <f t="shared" si="43"/>
        <v/>
      </c>
      <c r="K79" s="219">
        <f t="shared" si="35"/>
        <v>0</v>
      </c>
      <c r="L79" s="220"/>
      <c r="M79" s="209" t="str">
        <f t="shared" si="44"/>
        <v/>
      </c>
      <c r="N79" s="215" t="str">
        <f t="shared" si="45"/>
        <v/>
      </c>
      <c r="O79" s="219">
        <f t="shared" si="36"/>
        <v>0</v>
      </c>
      <c r="P79" s="220"/>
      <c r="Q79" s="209" t="str">
        <f t="shared" si="46"/>
        <v/>
      </c>
      <c r="R79" s="215" t="str">
        <f t="shared" si="47"/>
        <v/>
      </c>
      <c r="S79" s="219">
        <f t="shared" si="37"/>
        <v>0</v>
      </c>
      <c r="T79" s="220"/>
      <c r="U79" s="209" t="str">
        <f t="shared" si="48"/>
        <v/>
      </c>
      <c r="V79" s="215" t="str">
        <f t="shared" si="49"/>
        <v/>
      </c>
      <c r="W79" s="219">
        <f t="shared" si="38"/>
        <v>0</v>
      </c>
      <c r="X79" s="220"/>
      <c r="Y79" s="209" t="str">
        <f t="shared" si="50"/>
        <v/>
      </c>
      <c r="Z79" s="215" t="str">
        <f t="shared" si="51"/>
        <v/>
      </c>
      <c r="AA79" s="219">
        <f t="shared" si="39"/>
        <v>0</v>
      </c>
      <c r="AB79" s="220"/>
      <c r="AC79" s="209" t="str">
        <f t="shared" si="52"/>
        <v/>
      </c>
      <c r="AD79" s="215" t="str">
        <f t="shared" si="53"/>
        <v/>
      </c>
      <c r="AE79" s="219">
        <f t="shared" si="40"/>
        <v>0</v>
      </c>
      <c r="AF79" s="220"/>
      <c r="AG79" s="209" t="str">
        <f t="shared" si="54"/>
        <v/>
      </c>
      <c r="AH79" s="215" t="str">
        <f t="shared" si="55"/>
        <v/>
      </c>
      <c r="AI79" s="219">
        <f t="shared" si="41"/>
        <v>0</v>
      </c>
      <c r="AJ79" s="220"/>
      <c r="AK79" s="209" t="str">
        <f t="shared" si="56"/>
        <v/>
      </c>
      <c r="AL79" s="215" t="str">
        <f t="shared" si="57"/>
        <v/>
      </c>
    </row>
    <row r="80" spans="1:38" x14ac:dyDescent="0.25">
      <c r="A80" s="217" t="s">
        <v>321</v>
      </c>
      <c r="B80" s="217" t="s">
        <v>251</v>
      </c>
      <c r="C80" s="217" t="s">
        <v>358</v>
      </c>
      <c r="D80" s="218">
        <v>1</v>
      </c>
      <c r="E80" s="185">
        <f>IFERROR(VLOOKUP($C80,Master_Device_DB!$J:$L,2,0),"")</f>
        <v>0.4</v>
      </c>
      <c r="F80" s="212">
        <f>IFERROR(VLOOKUP($C80,Master_Device_DB!$J:$L,3,0),"")</f>
        <v>7.6</v>
      </c>
      <c r="G80" s="219">
        <f t="shared" si="34"/>
        <v>0</v>
      </c>
      <c r="H80" s="220"/>
      <c r="I80" s="209">
        <f t="shared" si="42"/>
        <v>0</v>
      </c>
      <c r="J80" s="215">
        <f t="shared" si="43"/>
        <v>0</v>
      </c>
      <c r="K80" s="219">
        <f t="shared" si="35"/>
        <v>0</v>
      </c>
      <c r="L80" s="220"/>
      <c r="M80" s="209">
        <f t="shared" si="44"/>
        <v>0</v>
      </c>
      <c r="N80" s="215">
        <f t="shared" si="45"/>
        <v>0</v>
      </c>
      <c r="O80" s="219">
        <f t="shared" si="36"/>
        <v>0</v>
      </c>
      <c r="P80" s="220"/>
      <c r="Q80" s="209">
        <f t="shared" si="46"/>
        <v>0</v>
      </c>
      <c r="R80" s="215">
        <f t="shared" si="47"/>
        <v>0</v>
      </c>
      <c r="S80" s="219">
        <f t="shared" si="37"/>
        <v>0</v>
      </c>
      <c r="T80" s="220"/>
      <c r="U80" s="209">
        <f t="shared" si="48"/>
        <v>0</v>
      </c>
      <c r="V80" s="215">
        <f t="shared" si="49"/>
        <v>0</v>
      </c>
      <c r="W80" s="219">
        <f t="shared" si="38"/>
        <v>0</v>
      </c>
      <c r="X80" s="220"/>
      <c r="Y80" s="209">
        <f t="shared" si="50"/>
        <v>0</v>
      </c>
      <c r="Z80" s="215">
        <f t="shared" si="51"/>
        <v>0</v>
      </c>
      <c r="AA80" s="219">
        <f t="shared" si="39"/>
        <v>0</v>
      </c>
      <c r="AB80" s="220"/>
      <c r="AC80" s="209">
        <f t="shared" si="52"/>
        <v>0</v>
      </c>
      <c r="AD80" s="215">
        <f t="shared" si="53"/>
        <v>0</v>
      </c>
      <c r="AE80" s="219">
        <f t="shared" si="40"/>
        <v>0</v>
      </c>
      <c r="AF80" s="220"/>
      <c r="AG80" s="209">
        <f t="shared" si="54"/>
        <v>0</v>
      </c>
      <c r="AH80" s="215">
        <f t="shared" si="55"/>
        <v>0</v>
      </c>
      <c r="AI80" s="219">
        <f t="shared" si="41"/>
        <v>0</v>
      </c>
      <c r="AJ80" s="220"/>
      <c r="AK80" s="209">
        <f t="shared" si="56"/>
        <v>0</v>
      </c>
      <c r="AL80" s="215">
        <f t="shared" si="57"/>
        <v>0</v>
      </c>
    </row>
    <row r="81" spans="1:38" x14ac:dyDescent="0.25">
      <c r="A81" s="217" t="s">
        <v>321</v>
      </c>
      <c r="B81" s="217" t="s">
        <v>252</v>
      </c>
      <c r="C81" s="217"/>
      <c r="D81" s="218">
        <v>1</v>
      </c>
      <c r="E81" s="185" t="str">
        <f>IFERROR(VLOOKUP($C81,Master_Device_DB!$J:$L,2,0),"")</f>
        <v/>
      </c>
      <c r="F81" s="212" t="str">
        <f>IFERROR(VLOOKUP($C81,Master_Device_DB!$J:$L,3,0),"")</f>
        <v/>
      </c>
      <c r="G81" s="219">
        <f t="shared" si="34"/>
        <v>0</v>
      </c>
      <c r="H81" s="220"/>
      <c r="I81" s="209" t="str">
        <f t="shared" si="42"/>
        <v/>
      </c>
      <c r="J81" s="215" t="str">
        <f t="shared" si="43"/>
        <v/>
      </c>
      <c r="K81" s="219">
        <f t="shared" si="35"/>
        <v>0</v>
      </c>
      <c r="L81" s="220"/>
      <c r="M81" s="209" t="str">
        <f t="shared" si="44"/>
        <v/>
      </c>
      <c r="N81" s="215" t="str">
        <f t="shared" si="45"/>
        <v/>
      </c>
      <c r="O81" s="219">
        <f t="shared" si="36"/>
        <v>0</v>
      </c>
      <c r="P81" s="220"/>
      <c r="Q81" s="209" t="str">
        <f t="shared" si="46"/>
        <v/>
      </c>
      <c r="R81" s="215" t="str">
        <f t="shared" si="47"/>
        <v/>
      </c>
      <c r="S81" s="219">
        <f t="shared" si="37"/>
        <v>0</v>
      </c>
      <c r="T81" s="220"/>
      <c r="U81" s="209" t="str">
        <f t="shared" si="48"/>
        <v/>
      </c>
      <c r="V81" s="215" t="str">
        <f t="shared" si="49"/>
        <v/>
      </c>
      <c r="W81" s="219">
        <f t="shared" si="38"/>
        <v>0</v>
      </c>
      <c r="X81" s="220"/>
      <c r="Y81" s="209" t="str">
        <f t="shared" si="50"/>
        <v/>
      </c>
      <c r="Z81" s="215" t="str">
        <f t="shared" si="51"/>
        <v/>
      </c>
      <c r="AA81" s="219">
        <f t="shared" si="39"/>
        <v>0</v>
      </c>
      <c r="AB81" s="220"/>
      <c r="AC81" s="209" t="str">
        <f t="shared" si="52"/>
        <v/>
      </c>
      <c r="AD81" s="215" t="str">
        <f t="shared" si="53"/>
        <v/>
      </c>
      <c r="AE81" s="219">
        <f t="shared" si="40"/>
        <v>0</v>
      </c>
      <c r="AF81" s="220"/>
      <c r="AG81" s="209" t="str">
        <f t="shared" si="54"/>
        <v/>
      </c>
      <c r="AH81" s="215" t="str">
        <f t="shared" si="55"/>
        <v/>
      </c>
      <c r="AI81" s="219">
        <f t="shared" si="41"/>
        <v>0</v>
      </c>
      <c r="AJ81" s="220"/>
      <c r="AK81" s="209" t="str">
        <f t="shared" si="56"/>
        <v/>
      </c>
      <c r="AL81" s="215" t="str">
        <f t="shared" si="57"/>
        <v/>
      </c>
    </row>
    <row r="82" spans="1:38" x14ac:dyDescent="0.25">
      <c r="A82" s="217" t="s">
        <v>321</v>
      </c>
      <c r="B82" s="217" t="s">
        <v>253</v>
      </c>
      <c r="C82" s="217" t="s">
        <v>360</v>
      </c>
      <c r="D82" s="218">
        <v>1</v>
      </c>
      <c r="E82" s="185">
        <f>IFERROR(VLOOKUP($C82,Master_Device_DB!$J:$L,2,0),"")</f>
        <v>0.26</v>
      </c>
      <c r="F82" s="212">
        <f>IFERROR(VLOOKUP($C82,Master_Device_DB!$J:$L,3,0),"")</f>
        <v>7.6</v>
      </c>
      <c r="G82" s="219">
        <f t="shared" si="34"/>
        <v>0</v>
      </c>
      <c r="H82" s="220"/>
      <c r="I82" s="209">
        <f t="shared" si="42"/>
        <v>0</v>
      </c>
      <c r="J82" s="215">
        <f t="shared" si="43"/>
        <v>0</v>
      </c>
      <c r="K82" s="219">
        <f t="shared" si="35"/>
        <v>0</v>
      </c>
      <c r="L82" s="220"/>
      <c r="M82" s="209">
        <f t="shared" si="44"/>
        <v>0</v>
      </c>
      <c r="N82" s="215">
        <f t="shared" si="45"/>
        <v>0</v>
      </c>
      <c r="O82" s="219">
        <f t="shared" si="36"/>
        <v>0</v>
      </c>
      <c r="P82" s="220"/>
      <c r="Q82" s="209">
        <f t="shared" si="46"/>
        <v>0</v>
      </c>
      <c r="R82" s="215">
        <f t="shared" si="47"/>
        <v>0</v>
      </c>
      <c r="S82" s="219">
        <f t="shared" si="37"/>
        <v>0</v>
      </c>
      <c r="T82" s="220"/>
      <c r="U82" s="209">
        <f t="shared" si="48"/>
        <v>0</v>
      </c>
      <c r="V82" s="215">
        <f t="shared" si="49"/>
        <v>0</v>
      </c>
      <c r="W82" s="219">
        <f t="shared" si="38"/>
        <v>0</v>
      </c>
      <c r="X82" s="220"/>
      <c r="Y82" s="209">
        <f t="shared" si="50"/>
        <v>0</v>
      </c>
      <c r="Z82" s="215">
        <f t="shared" si="51"/>
        <v>0</v>
      </c>
      <c r="AA82" s="219">
        <f t="shared" si="39"/>
        <v>0</v>
      </c>
      <c r="AB82" s="220"/>
      <c r="AC82" s="209">
        <f t="shared" si="52"/>
        <v>0</v>
      </c>
      <c r="AD82" s="215">
        <f t="shared" si="53"/>
        <v>0</v>
      </c>
      <c r="AE82" s="219">
        <f t="shared" si="40"/>
        <v>0</v>
      </c>
      <c r="AF82" s="220"/>
      <c r="AG82" s="209">
        <f t="shared" si="54"/>
        <v>0</v>
      </c>
      <c r="AH82" s="215">
        <f t="shared" si="55"/>
        <v>0</v>
      </c>
      <c r="AI82" s="219">
        <f t="shared" si="41"/>
        <v>0</v>
      </c>
      <c r="AJ82" s="220"/>
      <c r="AK82" s="209">
        <f t="shared" si="56"/>
        <v>0</v>
      </c>
      <c r="AL82" s="215">
        <f t="shared" si="57"/>
        <v>0</v>
      </c>
    </row>
    <row r="83" spans="1:38" x14ac:dyDescent="0.25">
      <c r="A83" s="217" t="s">
        <v>321</v>
      </c>
      <c r="B83" s="217" t="s">
        <v>104</v>
      </c>
      <c r="C83" s="217" t="s">
        <v>362</v>
      </c>
      <c r="D83" s="218">
        <v>1</v>
      </c>
      <c r="E83" s="185">
        <f>IFERROR(VLOOKUP($C83,Master_Device_DB!$J:$L,2,0),"")</f>
        <v>0.26</v>
      </c>
      <c r="F83" s="212">
        <f>IFERROR(VLOOKUP($C83,Master_Device_DB!$J:$L,3,0),"")</f>
        <v>7.2</v>
      </c>
      <c r="G83" s="219">
        <f t="shared" si="34"/>
        <v>0</v>
      </c>
      <c r="H83" s="220"/>
      <c r="I83" s="209">
        <f t="shared" si="42"/>
        <v>0</v>
      </c>
      <c r="J83" s="215">
        <f t="shared" si="43"/>
        <v>0</v>
      </c>
      <c r="K83" s="219">
        <f t="shared" si="35"/>
        <v>0</v>
      </c>
      <c r="L83" s="220"/>
      <c r="M83" s="209">
        <f t="shared" si="44"/>
        <v>0</v>
      </c>
      <c r="N83" s="215">
        <f t="shared" si="45"/>
        <v>0</v>
      </c>
      <c r="O83" s="219">
        <f t="shared" si="36"/>
        <v>0</v>
      </c>
      <c r="P83" s="220"/>
      <c r="Q83" s="209">
        <f t="shared" si="46"/>
        <v>0</v>
      </c>
      <c r="R83" s="215">
        <f t="shared" si="47"/>
        <v>0</v>
      </c>
      <c r="S83" s="219">
        <f t="shared" si="37"/>
        <v>0</v>
      </c>
      <c r="T83" s="220"/>
      <c r="U83" s="209">
        <f t="shared" si="48"/>
        <v>0</v>
      </c>
      <c r="V83" s="215">
        <f t="shared" si="49"/>
        <v>0</v>
      </c>
      <c r="W83" s="219">
        <f t="shared" si="38"/>
        <v>0</v>
      </c>
      <c r="X83" s="220"/>
      <c r="Y83" s="209">
        <f t="shared" si="50"/>
        <v>0</v>
      </c>
      <c r="Z83" s="215">
        <f t="shared" si="51"/>
        <v>0</v>
      </c>
      <c r="AA83" s="219">
        <f t="shared" si="39"/>
        <v>0</v>
      </c>
      <c r="AB83" s="220"/>
      <c r="AC83" s="209">
        <f t="shared" si="52"/>
        <v>0</v>
      </c>
      <c r="AD83" s="215">
        <f t="shared" si="53"/>
        <v>0</v>
      </c>
      <c r="AE83" s="219">
        <f t="shared" si="40"/>
        <v>0</v>
      </c>
      <c r="AF83" s="220"/>
      <c r="AG83" s="209">
        <f t="shared" si="54"/>
        <v>0</v>
      </c>
      <c r="AH83" s="215">
        <f t="shared" si="55"/>
        <v>0</v>
      </c>
      <c r="AI83" s="219">
        <f t="shared" si="41"/>
        <v>0</v>
      </c>
      <c r="AJ83" s="220"/>
      <c r="AK83" s="209">
        <f t="shared" si="56"/>
        <v>0</v>
      </c>
      <c r="AL83" s="215">
        <f t="shared" si="57"/>
        <v>0</v>
      </c>
    </row>
    <row r="84" spans="1:38" x14ac:dyDescent="0.25">
      <c r="A84" s="217" t="s">
        <v>321</v>
      </c>
      <c r="B84" s="217" t="s">
        <v>105</v>
      </c>
      <c r="C84" s="217" t="s">
        <v>364</v>
      </c>
      <c r="D84" s="218">
        <v>1</v>
      </c>
      <c r="E84" s="185">
        <f>IFERROR(VLOOKUP($C84,Master_Device_DB!$J:$L,2,0),"")</f>
        <v>0.36</v>
      </c>
      <c r="F84" s="212">
        <f>IFERROR(VLOOKUP($C84,Master_Device_DB!$J:$L,3,0),"")</f>
        <v>7.2</v>
      </c>
      <c r="G84" s="219">
        <f t="shared" si="34"/>
        <v>0</v>
      </c>
      <c r="H84" s="220"/>
      <c r="I84" s="209">
        <f t="shared" si="42"/>
        <v>0</v>
      </c>
      <c r="J84" s="215">
        <f t="shared" si="43"/>
        <v>0</v>
      </c>
      <c r="K84" s="219">
        <f t="shared" si="35"/>
        <v>0</v>
      </c>
      <c r="L84" s="220"/>
      <c r="M84" s="209">
        <f t="shared" si="44"/>
        <v>0</v>
      </c>
      <c r="N84" s="215">
        <f t="shared" si="45"/>
        <v>0</v>
      </c>
      <c r="O84" s="219">
        <f t="shared" si="36"/>
        <v>0</v>
      </c>
      <c r="P84" s="220"/>
      <c r="Q84" s="209">
        <f t="shared" si="46"/>
        <v>0</v>
      </c>
      <c r="R84" s="215">
        <f t="shared" si="47"/>
        <v>0</v>
      </c>
      <c r="S84" s="219">
        <f t="shared" si="37"/>
        <v>0</v>
      </c>
      <c r="T84" s="220"/>
      <c r="U84" s="209">
        <f t="shared" si="48"/>
        <v>0</v>
      </c>
      <c r="V84" s="215">
        <f t="shared" si="49"/>
        <v>0</v>
      </c>
      <c r="W84" s="219">
        <f t="shared" si="38"/>
        <v>0</v>
      </c>
      <c r="X84" s="220"/>
      <c r="Y84" s="209">
        <f t="shared" si="50"/>
        <v>0</v>
      </c>
      <c r="Z84" s="215">
        <f t="shared" si="51"/>
        <v>0</v>
      </c>
      <c r="AA84" s="219">
        <f t="shared" si="39"/>
        <v>0</v>
      </c>
      <c r="AB84" s="220"/>
      <c r="AC84" s="209">
        <f t="shared" si="52"/>
        <v>0</v>
      </c>
      <c r="AD84" s="215">
        <f t="shared" si="53"/>
        <v>0</v>
      </c>
      <c r="AE84" s="219">
        <f t="shared" si="40"/>
        <v>0</v>
      </c>
      <c r="AF84" s="220"/>
      <c r="AG84" s="209">
        <f t="shared" si="54"/>
        <v>0</v>
      </c>
      <c r="AH84" s="215">
        <f t="shared" si="55"/>
        <v>0</v>
      </c>
      <c r="AI84" s="219">
        <f t="shared" si="41"/>
        <v>0</v>
      </c>
      <c r="AJ84" s="220"/>
      <c r="AK84" s="209">
        <f t="shared" si="56"/>
        <v>0</v>
      </c>
      <c r="AL84" s="215">
        <f t="shared" si="57"/>
        <v>0</v>
      </c>
    </row>
    <row r="85" spans="1:38" x14ac:dyDescent="0.25">
      <c r="A85" s="217" t="s">
        <v>321</v>
      </c>
      <c r="B85" s="217" t="s">
        <v>106</v>
      </c>
      <c r="C85" s="217" t="s">
        <v>367</v>
      </c>
      <c r="D85" s="218">
        <v>1</v>
      </c>
      <c r="E85" s="185">
        <f>IFERROR(VLOOKUP($C85,Master_Device_DB!$J:$L,2,0),"")</f>
        <v>0.36</v>
      </c>
      <c r="F85" s="212">
        <f>IFERROR(VLOOKUP($C85,Master_Device_DB!$J:$L,3,0),"")</f>
        <v>7.2</v>
      </c>
      <c r="G85" s="219">
        <f t="shared" si="34"/>
        <v>0</v>
      </c>
      <c r="H85" s="220"/>
      <c r="I85" s="209">
        <f t="shared" si="42"/>
        <v>0</v>
      </c>
      <c r="J85" s="215">
        <f t="shared" si="43"/>
        <v>0</v>
      </c>
      <c r="K85" s="219">
        <f t="shared" si="35"/>
        <v>0</v>
      </c>
      <c r="L85" s="220"/>
      <c r="M85" s="209">
        <f t="shared" si="44"/>
        <v>0</v>
      </c>
      <c r="N85" s="215">
        <f t="shared" si="45"/>
        <v>0</v>
      </c>
      <c r="O85" s="219">
        <f t="shared" si="36"/>
        <v>0</v>
      </c>
      <c r="P85" s="220"/>
      <c r="Q85" s="209">
        <f t="shared" si="46"/>
        <v>0</v>
      </c>
      <c r="R85" s="215">
        <f t="shared" si="47"/>
        <v>0</v>
      </c>
      <c r="S85" s="219">
        <f t="shared" si="37"/>
        <v>0</v>
      </c>
      <c r="T85" s="220"/>
      <c r="U85" s="209">
        <f t="shared" si="48"/>
        <v>0</v>
      </c>
      <c r="V85" s="215">
        <f t="shared" si="49"/>
        <v>0</v>
      </c>
      <c r="W85" s="219">
        <f t="shared" si="38"/>
        <v>0</v>
      </c>
      <c r="X85" s="220"/>
      <c r="Y85" s="209">
        <f t="shared" si="50"/>
        <v>0</v>
      </c>
      <c r="Z85" s="215">
        <f t="shared" si="51"/>
        <v>0</v>
      </c>
      <c r="AA85" s="219">
        <f t="shared" si="39"/>
        <v>0</v>
      </c>
      <c r="AB85" s="220"/>
      <c r="AC85" s="209">
        <f t="shared" si="52"/>
        <v>0</v>
      </c>
      <c r="AD85" s="215">
        <f t="shared" si="53"/>
        <v>0</v>
      </c>
      <c r="AE85" s="219">
        <f t="shared" si="40"/>
        <v>0</v>
      </c>
      <c r="AF85" s="220"/>
      <c r="AG85" s="209">
        <f t="shared" si="54"/>
        <v>0</v>
      </c>
      <c r="AH85" s="215">
        <f t="shared" si="55"/>
        <v>0</v>
      </c>
      <c r="AI85" s="219">
        <f t="shared" si="41"/>
        <v>0</v>
      </c>
      <c r="AJ85" s="220"/>
      <c r="AK85" s="209">
        <f t="shared" si="56"/>
        <v>0</v>
      </c>
      <c r="AL85" s="215">
        <f t="shared" si="57"/>
        <v>0</v>
      </c>
    </row>
    <row r="86" spans="1:38" x14ac:dyDescent="0.25">
      <c r="A86" s="217" t="s">
        <v>321</v>
      </c>
      <c r="B86" s="217" t="s">
        <v>104</v>
      </c>
      <c r="C86" s="217"/>
      <c r="D86" s="218">
        <v>1</v>
      </c>
      <c r="E86" s="185" t="str">
        <f>IFERROR(VLOOKUP($C86,Master_Device_DB!$J:$L,2,0),"")</f>
        <v/>
      </c>
      <c r="F86" s="212" t="str">
        <f>IFERROR(VLOOKUP($C86,Master_Device_DB!$J:$L,3,0),"")</f>
        <v/>
      </c>
      <c r="G86" s="219">
        <f t="shared" si="34"/>
        <v>0</v>
      </c>
      <c r="H86" s="220"/>
      <c r="I86" s="209" t="str">
        <f t="shared" si="42"/>
        <v/>
      </c>
      <c r="J86" s="215" t="str">
        <f t="shared" si="43"/>
        <v/>
      </c>
      <c r="K86" s="219">
        <f t="shared" si="35"/>
        <v>0</v>
      </c>
      <c r="L86" s="220"/>
      <c r="M86" s="209" t="str">
        <f t="shared" si="44"/>
        <v/>
      </c>
      <c r="N86" s="215" t="str">
        <f t="shared" si="45"/>
        <v/>
      </c>
      <c r="O86" s="219">
        <f t="shared" si="36"/>
        <v>0</v>
      </c>
      <c r="P86" s="220"/>
      <c r="Q86" s="209" t="str">
        <f t="shared" si="46"/>
        <v/>
      </c>
      <c r="R86" s="215" t="str">
        <f t="shared" si="47"/>
        <v/>
      </c>
      <c r="S86" s="219">
        <f t="shared" si="37"/>
        <v>0</v>
      </c>
      <c r="T86" s="220"/>
      <c r="U86" s="209" t="str">
        <f t="shared" si="48"/>
        <v/>
      </c>
      <c r="V86" s="215" t="str">
        <f t="shared" si="49"/>
        <v/>
      </c>
      <c r="W86" s="219">
        <f t="shared" si="38"/>
        <v>0</v>
      </c>
      <c r="X86" s="220"/>
      <c r="Y86" s="209" t="str">
        <f t="shared" si="50"/>
        <v/>
      </c>
      <c r="Z86" s="215" t="str">
        <f t="shared" si="51"/>
        <v/>
      </c>
      <c r="AA86" s="219">
        <f t="shared" si="39"/>
        <v>0</v>
      </c>
      <c r="AB86" s="220"/>
      <c r="AC86" s="209" t="str">
        <f t="shared" si="52"/>
        <v/>
      </c>
      <c r="AD86" s="215" t="str">
        <f t="shared" si="53"/>
        <v/>
      </c>
      <c r="AE86" s="219">
        <f t="shared" si="40"/>
        <v>0</v>
      </c>
      <c r="AF86" s="220"/>
      <c r="AG86" s="209" t="str">
        <f t="shared" si="54"/>
        <v/>
      </c>
      <c r="AH86" s="215" t="str">
        <f t="shared" si="55"/>
        <v/>
      </c>
      <c r="AI86" s="219">
        <f t="shared" si="41"/>
        <v>0</v>
      </c>
      <c r="AJ86" s="220"/>
      <c r="AK86" s="209" t="str">
        <f t="shared" si="56"/>
        <v/>
      </c>
      <c r="AL86" s="215" t="str">
        <f t="shared" si="57"/>
        <v/>
      </c>
    </row>
    <row r="87" spans="1:38" x14ac:dyDescent="0.25">
      <c r="A87" s="217" t="s">
        <v>321</v>
      </c>
      <c r="B87" s="217" t="s">
        <v>105</v>
      </c>
      <c r="C87" s="217"/>
      <c r="D87" s="218">
        <v>1</v>
      </c>
      <c r="E87" s="185" t="str">
        <f>IFERROR(VLOOKUP($C87,Master_Device_DB!$J:$L,2,0),"")</f>
        <v/>
      </c>
      <c r="F87" s="212" t="str">
        <f>IFERROR(VLOOKUP($C87,Master_Device_DB!$J:$L,3,0),"")</f>
        <v/>
      </c>
      <c r="G87" s="219">
        <f t="shared" si="34"/>
        <v>0</v>
      </c>
      <c r="H87" s="220"/>
      <c r="I87" s="209" t="str">
        <f t="shared" si="42"/>
        <v/>
      </c>
      <c r="J87" s="215" t="str">
        <f t="shared" si="43"/>
        <v/>
      </c>
      <c r="K87" s="219">
        <f t="shared" si="35"/>
        <v>0</v>
      </c>
      <c r="L87" s="220"/>
      <c r="M87" s="209" t="str">
        <f t="shared" si="44"/>
        <v/>
      </c>
      <c r="N87" s="215" t="str">
        <f t="shared" si="45"/>
        <v/>
      </c>
      <c r="O87" s="219">
        <f t="shared" si="36"/>
        <v>0</v>
      </c>
      <c r="P87" s="220"/>
      <c r="Q87" s="209" t="str">
        <f t="shared" si="46"/>
        <v/>
      </c>
      <c r="R87" s="215" t="str">
        <f t="shared" si="47"/>
        <v/>
      </c>
      <c r="S87" s="219">
        <f t="shared" si="37"/>
        <v>0</v>
      </c>
      <c r="T87" s="220"/>
      <c r="U87" s="209" t="str">
        <f t="shared" si="48"/>
        <v/>
      </c>
      <c r="V87" s="215" t="str">
        <f t="shared" si="49"/>
        <v/>
      </c>
      <c r="W87" s="219">
        <f t="shared" si="38"/>
        <v>0</v>
      </c>
      <c r="X87" s="220"/>
      <c r="Y87" s="209" t="str">
        <f t="shared" si="50"/>
        <v/>
      </c>
      <c r="Z87" s="215" t="str">
        <f t="shared" si="51"/>
        <v/>
      </c>
      <c r="AA87" s="219">
        <f t="shared" si="39"/>
        <v>0</v>
      </c>
      <c r="AB87" s="220"/>
      <c r="AC87" s="209" t="str">
        <f t="shared" si="52"/>
        <v/>
      </c>
      <c r="AD87" s="215" t="str">
        <f t="shared" si="53"/>
        <v/>
      </c>
      <c r="AE87" s="219">
        <f t="shared" si="40"/>
        <v>0</v>
      </c>
      <c r="AF87" s="220"/>
      <c r="AG87" s="209" t="str">
        <f t="shared" si="54"/>
        <v/>
      </c>
      <c r="AH87" s="215" t="str">
        <f t="shared" si="55"/>
        <v/>
      </c>
      <c r="AI87" s="219">
        <f t="shared" si="41"/>
        <v>0</v>
      </c>
      <c r="AJ87" s="220"/>
      <c r="AK87" s="209" t="str">
        <f t="shared" si="56"/>
        <v/>
      </c>
      <c r="AL87" s="215" t="str">
        <f t="shared" si="57"/>
        <v/>
      </c>
    </row>
    <row r="88" spans="1:38" x14ac:dyDescent="0.25">
      <c r="A88" s="217" t="s">
        <v>321</v>
      </c>
      <c r="B88" s="217" t="s">
        <v>107</v>
      </c>
      <c r="C88" s="217"/>
      <c r="D88" s="218">
        <v>1</v>
      </c>
      <c r="E88" s="185" t="str">
        <f>IFERROR(VLOOKUP($C88,Master_Device_DB!$J:$L,2,0),"")</f>
        <v/>
      </c>
      <c r="F88" s="212" t="str">
        <f>IFERROR(VLOOKUP($C88,Master_Device_DB!$J:$L,3,0),"")</f>
        <v/>
      </c>
      <c r="G88" s="219">
        <f t="shared" si="34"/>
        <v>0</v>
      </c>
      <c r="H88" s="220"/>
      <c r="I88" s="209" t="str">
        <f t="shared" si="42"/>
        <v/>
      </c>
      <c r="J88" s="215" t="str">
        <f t="shared" si="43"/>
        <v/>
      </c>
      <c r="K88" s="219">
        <f t="shared" si="35"/>
        <v>0</v>
      </c>
      <c r="L88" s="220"/>
      <c r="M88" s="209" t="str">
        <f t="shared" si="44"/>
        <v/>
      </c>
      <c r="N88" s="215" t="str">
        <f t="shared" si="45"/>
        <v/>
      </c>
      <c r="O88" s="219">
        <f t="shared" si="36"/>
        <v>0</v>
      </c>
      <c r="P88" s="220"/>
      <c r="Q88" s="209" t="str">
        <f t="shared" si="46"/>
        <v/>
      </c>
      <c r="R88" s="215" t="str">
        <f t="shared" si="47"/>
        <v/>
      </c>
      <c r="S88" s="219">
        <f t="shared" si="37"/>
        <v>0</v>
      </c>
      <c r="T88" s="220"/>
      <c r="U88" s="209" t="str">
        <f t="shared" si="48"/>
        <v/>
      </c>
      <c r="V88" s="215" t="str">
        <f t="shared" si="49"/>
        <v/>
      </c>
      <c r="W88" s="219">
        <f t="shared" si="38"/>
        <v>0</v>
      </c>
      <c r="X88" s="220"/>
      <c r="Y88" s="209" t="str">
        <f t="shared" si="50"/>
        <v/>
      </c>
      <c r="Z88" s="215" t="str">
        <f t="shared" si="51"/>
        <v/>
      </c>
      <c r="AA88" s="219">
        <f t="shared" si="39"/>
        <v>0</v>
      </c>
      <c r="AB88" s="220"/>
      <c r="AC88" s="209" t="str">
        <f t="shared" si="52"/>
        <v/>
      </c>
      <c r="AD88" s="215" t="str">
        <f t="shared" si="53"/>
        <v/>
      </c>
      <c r="AE88" s="219">
        <f t="shared" si="40"/>
        <v>0</v>
      </c>
      <c r="AF88" s="220"/>
      <c r="AG88" s="209" t="str">
        <f t="shared" si="54"/>
        <v/>
      </c>
      <c r="AH88" s="215" t="str">
        <f t="shared" si="55"/>
        <v/>
      </c>
      <c r="AI88" s="219">
        <f t="shared" si="41"/>
        <v>0</v>
      </c>
      <c r="AJ88" s="220"/>
      <c r="AK88" s="209" t="str">
        <f t="shared" si="56"/>
        <v/>
      </c>
      <c r="AL88" s="215" t="str">
        <f t="shared" si="57"/>
        <v/>
      </c>
    </row>
    <row r="89" spans="1:38" x14ac:dyDescent="0.25">
      <c r="A89" s="217" t="s">
        <v>321</v>
      </c>
      <c r="B89" s="217" t="s">
        <v>108</v>
      </c>
      <c r="C89" s="217"/>
      <c r="D89" s="218">
        <v>1</v>
      </c>
      <c r="E89" s="185" t="str">
        <f>IFERROR(VLOOKUP($C89,Master_Device_DB!$J:$L,2,0),"")</f>
        <v/>
      </c>
      <c r="F89" s="212" t="str">
        <f>IFERROR(VLOOKUP($C89,Master_Device_DB!$J:$L,3,0),"")</f>
        <v/>
      </c>
      <c r="G89" s="219">
        <f t="shared" si="34"/>
        <v>0</v>
      </c>
      <c r="H89" s="220"/>
      <c r="I89" s="209" t="str">
        <f t="shared" si="42"/>
        <v/>
      </c>
      <c r="J89" s="215" t="str">
        <f t="shared" si="43"/>
        <v/>
      </c>
      <c r="K89" s="219">
        <f t="shared" si="35"/>
        <v>0</v>
      </c>
      <c r="L89" s="220"/>
      <c r="M89" s="209" t="str">
        <f t="shared" si="44"/>
        <v/>
      </c>
      <c r="N89" s="215" t="str">
        <f t="shared" si="45"/>
        <v/>
      </c>
      <c r="O89" s="219">
        <f t="shared" si="36"/>
        <v>0</v>
      </c>
      <c r="P89" s="220"/>
      <c r="Q89" s="209" t="str">
        <f t="shared" si="46"/>
        <v/>
      </c>
      <c r="R89" s="215" t="str">
        <f t="shared" si="47"/>
        <v/>
      </c>
      <c r="S89" s="219">
        <f t="shared" si="37"/>
        <v>0</v>
      </c>
      <c r="T89" s="220"/>
      <c r="U89" s="209" t="str">
        <f t="shared" si="48"/>
        <v/>
      </c>
      <c r="V89" s="215" t="str">
        <f t="shared" si="49"/>
        <v/>
      </c>
      <c r="W89" s="219">
        <f t="shared" si="38"/>
        <v>0</v>
      </c>
      <c r="X89" s="220"/>
      <c r="Y89" s="209" t="str">
        <f t="shared" si="50"/>
        <v/>
      </c>
      <c r="Z89" s="215" t="str">
        <f t="shared" si="51"/>
        <v/>
      </c>
      <c r="AA89" s="219">
        <f t="shared" si="39"/>
        <v>0</v>
      </c>
      <c r="AB89" s="220"/>
      <c r="AC89" s="209" t="str">
        <f t="shared" si="52"/>
        <v/>
      </c>
      <c r="AD89" s="215" t="str">
        <f t="shared" si="53"/>
        <v/>
      </c>
      <c r="AE89" s="219">
        <f t="shared" si="40"/>
        <v>0</v>
      </c>
      <c r="AF89" s="220"/>
      <c r="AG89" s="209" t="str">
        <f t="shared" si="54"/>
        <v/>
      </c>
      <c r="AH89" s="215" t="str">
        <f t="shared" si="55"/>
        <v/>
      </c>
      <c r="AI89" s="219">
        <f t="shared" si="41"/>
        <v>0</v>
      </c>
      <c r="AJ89" s="220"/>
      <c r="AK89" s="209" t="str">
        <f t="shared" si="56"/>
        <v/>
      </c>
      <c r="AL89" s="215" t="str">
        <f t="shared" si="57"/>
        <v/>
      </c>
    </row>
    <row r="90" spans="1:38" x14ac:dyDescent="0.25">
      <c r="A90" s="217" t="s">
        <v>321</v>
      </c>
      <c r="B90" s="217" t="s">
        <v>109</v>
      </c>
      <c r="C90" s="217"/>
      <c r="D90" s="218">
        <v>1</v>
      </c>
      <c r="E90" s="185" t="str">
        <f>IFERROR(VLOOKUP($C90,Master_Device_DB!$J:$L,2,0),"")</f>
        <v/>
      </c>
      <c r="F90" s="212" t="str">
        <f>IFERROR(VLOOKUP($C90,Master_Device_DB!$J:$L,3,0),"")</f>
        <v/>
      </c>
      <c r="G90" s="219">
        <f t="shared" si="34"/>
        <v>0</v>
      </c>
      <c r="H90" s="220"/>
      <c r="I90" s="209" t="str">
        <f t="shared" si="42"/>
        <v/>
      </c>
      <c r="J90" s="215" t="str">
        <f t="shared" si="43"/>
        <v/>
      </c>
      <c r="K90" s="219">
        <f t="shared" si="35"/>
        <v>0</v>
      </c>
      <c r="L90" s="220"/>
      <c r="M90" s="209" t="str">
        <f t="shared" si="44"/>
        <v/>
      </c>
      <c r="N90" s="215" t="str">
        <f t="shared" si="45"/>
        <v/>
      </c>
      <c r="O90" s="219">
        <f t="shared" si="36"/>
        <v>0</v>
      </c>
      <c r="P90" s="220"/>
      <c r="Q90" s="209" t="str">
        <f t="shared" si="46"/>
        <v/>
      </c>
      <c r="R90" s="215" t="str">
        <f t="shared" si="47"/>
        <v/>
      </c>
      <c r="S90" s="219">
        <f t="shared" si="37"/>
        <v>0</v>
      </c>
      <c r="T90" s="220"/>
      <c r="U90" s="209" t="str">
        <f t="shared" si="48"/>
        <v/>
      </c>
      <c r="V90" s="215" t="str">
        <f t="shared" si="49"/>
        <v/>
      </c>
      <c r="W90" s="219">
        <f t="shared" si="38"/>
        <v>0</v>
      </c>
      <c r="X90" s="220"/>
      <c r="Y90" s="209" t="str">
        <f t="shared" si="50"/>
        <v/>
      </c>
      <c r="Z90" s="215" t="str">
        <f t="shared" si="51"/>
        <v/>
      </c>
      <c r="AA90" s="219">
        <f t="shared" si="39"/>
        <v>0</v>
      </c>
      <c r="AB90" s="220"/>
      <c r="AC90" s="209" t="str">
        <f t="shared" si="52"/>
        <v/>
      </c>
      <c r="AD90" s="215" t="str">
        <f t="shared" si="53"/>
        <v/>
      </c>
      <c r="AE90" s="219">
        <f t="shared" si="40"/>
        <v>0</v>
      </c>
      <c r="AF90" s="220"/>
      <c r="AG90" s="209" t="str">
        <f t="shared" si="54"/>
        <v/>
      </c>
      <c r="AH90" s="215" t="str">
        <f t="shared" si="55"/>
        <v/>
      </c>
      <c r="AI90" s="219">
        <f t="shared" si="41"/>
        <v>0</v>
      </c>
      <c r="AJ90" s="220"/>
      <c r="AK90" s="209" t="str">
        <f t="shared" si="56"/>
        <v/>
      </c>
      <c r="AL90" s="215" t="str">
        <f t="shared" si="57"/>
        <v/>
      </c>
    </row>
    <row r="91" spans="1:38" x14ac:dyDescent="0.25">
      <c r="A91" s="217" t="s">
        <v>321</v>
      </c>
      <c r="B91" s="217" t="s">
        <v>110</v>
      </c>
      <c r="C91" s="217"/>
      <c r="D91" s="218">
        <v>1</v>
      </c>
      <c r="E91" s="185" t="str">
        <f>IFERROR(VLOOKUP($C91,Master_Device_DB!$J:$L,2,0),"")</f>
        <v/>
      </c>
      <c r="F91" s="212" t="str">
        <f>IFERROR(VLOOKUP($C91,Master_Device_DB!$J:$L,3,0),"")</f>
        <v/>
      </c>
      <c r="G91" s="219">
        <f t="shared" si="34"/>
        <v>0</v>
      </c>
      <c r="H91" s="220"/>
      <c r="I91" s="209" t="str">
        <f t="shared" si="42"/>
        <v/>
      </c>
      <c r="J91" s="215" t="str">
        <f t="shared" si="43"/>
        <v/>
      </c>
      <c r="K91" s="219">
        <f t="shared" si="35"/>
        <v>0</v>
      </c>
      <c r="L91" s="220"/>
      <c r="M91" s="209" t="str">
        <f t="shared" si="44"/>
        <v/>
      </c>
      <c r="N91" s="215" t="str">
        <f t="shared" si="45"/>
        <v/>
      </c>
      <c r="O91" s="219">
        <f t="shared" si="36"/>
        <v>0</v>
      </c>
      <c r="P91" s="220"/>
      <c r="Q91" s="209" t="str">
        <f t="shared" si="46"/>
        <v/>
      </c>
      <c r="R91" s="215" t="str">
        <f t="shared" si="47"/>
        <v/>
      </c>
      <c r="S91" s="219">
        <f t="shared" si="37"/>
        <v>0</v>
      </c>
      <c r="T91" s="220"/>
      <c r="U91" s="209" t="str">
        <f t="shared" si="48"/>
        <v/>
      </c>
      <c r="V91" s="215" t="str">
        <f t="shared" si="49"/>
        <v/>
      </c>
      <c r="W91" s="219">
        <f t="shared" si="38"/>
        <v>0</v>
      </c>
      <c r="X91" s="220"/>
      <c r="Y91" s="209" t="str">
        <f t="shared" si="50"/>
        <v/>
      </c>
      <c r="Z91" s="215" t="str">
        <f t="shared" si="51"/>
        <v/>
      </c>
      <c r="AA91" s="219">
        <f t="shared" si="39"/>
        <v>0</v>
      </c>
      <c r="AB91" s="220"/>
      <c r="AC91" s="209" t="str">
        <f t="shared" si="52"/>
        <v/>
      </c>
      <c r="AD91" s="215" t="str">
        <f t="shared" si="53"/>
        <v/>
      </c>
      <c r="AE91" s="219">
        <f t="shared" si="40"/>
        <v>0</v>
      </c>
      <c r="AF91" s="220"/>
      <c r="AG91" s="209" t="str">
        <f t="shared" si="54"/>
        <v/>
      </c>
      <c r="AH91" s="215" t="str">
        <f t="shared" si="55"/>
        <v/>
      </c>
      <c r="AI91" s="219">
        <f t="shared" si="41"/>
        <v>0</v>
      </c>
      <c r="AJ91" s="220"/>
      <c r="AK91" s="209" t="str">
        <f t="shared" si="56"/>
        <v/>
      </c>
      <c r="AL91" s="215" t="str">
        <f t="shared" si="57"/>
        <v/>
      </c>
    </row>
    <row r="92" spans="1:38" x14ac:dyDescent="0.25">
      <c r="A92" s="217" t="s">
        <v>321</v>
      </c>
      <c r="B92" s="217" t="s">
        <v>109</v>
      </c>
      <c r="C92" s="217"/>
      <c r="D92" s="218">
        <v>1</v>
      </c>
      <c r="E92" s="185" t="str">
        <f>IFERROR(VLOOKUP($C92,Master_Device_DB!$J:$L,2,0),"")</f>
        <v/>
      </c>
      <c r="F92" s="212" t="str">
        <f>IFERROR(VLOOKUP($C92,Master_Device_DB!$J:$L,3,0),"")</f>
        <v/>
      </c>
      <c r="G92" s="219">
        <f t="shared" si="34"/>
        <v>0</v>
      </c>
      <c r="H92" s="220"/>
      <c r="I92" s="209" t="str">
        <f t="shared" si="42"/>
        <v/>
      </c>
      <c r="J92" s="215" t="str">
        <f t="shared" si="43"/>
        <v/>
      </c>
      <c r="K92" s="219">
        <f t="shared" si="35"/>
        <v>0</v>
      </c>
      <c r="L92" s="220"/>
      <c r="M92" s="209" t="str">
        <f t="shared" si="44"/>
        <v/>
      </c>
      <c r="N92" s="215" t="str">
        <f t="shared" si="45"/>
        <v/>
      </c>
      <c r="O92" s="219">
        <f t="shared" si="36"/>
        <v>0</v>
      </c>
      <c r="P92" s="220"/>
      <c r="Q92" s="209" t="str">
        <f t="shared" si="46"/>
        <v/>
      </c>
      <c r="R92" s="215" t="str">
        <f t="shared" si="47"/>
        <v/>
      </c>
      <c r="S92" s="219">
        <f t="shared" si="37"/>
        <v>0</v>
      </c>
      <c r="T92" s="220"/>
      <c r="U92" s="209" t="str">
        <f t="shared" si="48"/>
        <v/>
      </c>
      <c r="V92" s="215" t="str">
        <f t="shared" si="49"/>
        <v/>
      </c>
      <c r="W92" s="219">
        <f t="shared" si="38"/>
        <v>0</v>
      </c>
      <c r="X92" s="220"/>
      <c r="Y92" s="209" t="str">
        <f t="shared" si="50"/>
        <v/>
      </c>
      <c r="Z92" s="215" t="str">
        <f t="shared" si="51"/>
        <v/>
      </c>
      <c r="AA92" s="219">
        <f t="shared" si="39"/>
        <v>0</v>
      </c>
      <c r="AB92" s="220"/>
      <c r="AC92" s="209" t="str">
        <f t="shared" si="52"/>
        <v/>
      </c>
      <c r="AD92" s="215" t="str">
        <f t="shared" si="53"/>
        <v/>
      </c>
      <c r="AE92" s="219">
        <f t="shared" si="40"/>
        <v>0</v>
      </c>
      <c r="AF92" s="220"/>
      <c r="AG92" s="209" t="str">
        <f t="shared" si="54"/>
        <v/>
      </c>
      <c r="AH92" s="215" t="str">
        <f t="shared" si="55"/>
        <v/>
      </c>
      <c r="AI92" s="219">
        <f t="shared" si="41"/>
        <v>0</v>
      </c>
      <c r="AJ92" s="220"/>
      <c r="AK92" s="209" t="str">
        <f t="shared" si="56"/>
        <v/>
      </c>
      <c r="AL92" s="215" t="str">
        <f t="shared" si="57"/>
        <v/>
      </c>
    </row>
    <row r="93" spans="1:38" x14ac:dyDescent="0.25">
      <c r="A93" s="217" t="s">
        <v>321</v>
      </c>
      <c r="B93" s="217" t="s">
        <v>110</v>
      </c>
      <c r="C93" s="217"/>
      <c r="D93" s="218">
        <v>1</v>
      </c>
      <c r="E93" s="185" t="str">
        <f>IFERROR(VLOOKUP($C93,Master_Device_DB!$J:$L,2,0),"")</f>
        <v/>
      </c>
      <c r="F93" s="212" t="str">
        <f>IFERROR(VLOOKUP($C93,Master_Device_DB!$J:$L,3,0),"")</f>
        <v/>
      </c>
      <c r="G93" s="219">
        <f t="shared" si="34"/>
        <v>0</v>
      </c>
      <c r="H93" s="220"/>
      <c r="I93" s="209" t="str">
        <f t="shared" si="42"/>
        <v/>
      </c>
      <c r="J93" s="215" t="str">
        <f t="shared" si="43"/>
        <v/>
      </c>
      <c r="K93" s="219">
        <f t="shared" si="35"/>
        <v>0</v>
      </c>
      <c r="L93" s="220"/>
      <c r="M93" s="209" t="str">
        <f t="shared" si="44"/>
        <v/>
      </c>
      <c r="N93" s="215" t="str">
        <f t="shared" si="45"/>
        <v/>
      </c>
      <c r="O93" s="219">
        <f t="shared" si="36"/>
        <v>0</v>
      </c>
      <c r="P93" s="220"/>
      <c r="Q93" s="209" t="str">
        <f t="shared" si="46"/>
        <v/>
      </c>
      <c r="R93" s="215" t="str">
        <f t="shared" si="47"/>
        <v/>
      </c>
      <c r="S93" s="219">
        <f t="shared" si="37"/>
        <v>0</v>
      </c>
      <c r="T93" s="220"/>
      <c r="U93" s="209" t="str">
        <f t="shared" si="48"/>
        <v/>
      </c>
      <c r="V93" s="215" t="str">
        <f t="shared" si="49"/>
        <v/>
      </c>
      <c r="W93" s="219">
        <f t="shared" si="38"/>
        <v>0</v>
      </c>
      <c r="X93" s="220"/>
      <c r="Y93" s="209" t="str">
        <f t="shared" si="50"/>
        <v/>
      </c>
      <c r="Z93" s="215" t="str">
        <f t="shared" si="51"/>
        <v/>
      </c>
      <c r="AA93" s="219">
        <f t="shared" si="39"/>
        <v>0</v>
      </c>
      <c r="AB93" s="220"/>
      <c r="AC93" s="209" t="str">
        <f t="shared" si="52"/>
        <v/>
      </c>
      <c r="AD93" s="215" t="str">
        <f t="shared" si="53"/>
        <v/>
      </c>
      <c r="AE93" s="219">
        <f t="shared" si="40"/>
        <v>0</v>
      </c>
      <c r="AF93" s="220"/>
      <c r="AG93" s="209" t="str">
        <f t="shared" si="54"/>
        <v/>
      </c>
      <c r="AH93" s="215" t="str">
        <f t="shared" si="55"/>
        <v/>
      </c>
      <c r="AI93" s="219">
        <f t="shared" si="41"/>
        <v>0</v>
      </c>
      <c r="AJ93" s="220"/>
      <c r="AK93" s="209" t="str">
        <f t="shared" si="56"/>
        <v/>
      </c>
      <c r="AL93" s="215" t="str">
        <f t="shared" si="57"/>
        <v/>
      </c>
    </row>
    <row r="94" spans="1:38" x14ac:dyDescent="0.25">
      <c r="A94" s="217" t="s">
        <v>321</v>
      </c>
      <c r="B94" s="217" t="s">
        <v>110</v>
      </c>
      <c r="C94" s="217"/>
      <c r="D94" s="218">
        <v>1</v>
      </c>
      <c r="E94" s="185" t="str">
        <f>IFERROR(VLOOKUP($C94,Master_Device_DB!$J:$L,2,0),"")</f>
        <v/>
      </c>
      <c r="F94" s="212" t="str">
        <f>IFERROR(VLOOKUP($C94,Master_Device_DB!$J:$L,3,0),"")</f>
        <v/>
      </c>
      <c r="G94" s="219">
        <f t="shared" si="34"/>
        <v>0</v>
      </c>
      <c r="H94" s="220"/>
      <c r="I94" s="209" t="str">
        <f t="shared" si="42"/>
        <v/>
      </c>
      <c r="J94" s="215" t="str">
        <f t="shared" si="43"/>
        <v/>
      </c>
      <c r="K94" s="219">
        <f t="shared" si="35"/>
        <v>0</v>
      </c>
      <c r="L94" s="220"/>
      <c r="M94" s="209" t="str">
        <f t="shared" si="44"/>
        <v/>
      </c>
      <c r="N94" s="215" t="str">
        <f t="shared" si="45"/>
        <v/>
      </c>
      <c r="O94" s="219">
        <f t="shared" si="36"/>
        <v>0</v>
      </c>
      <c r="P94" s="220"/>
      <c r="Q94" s="209" t="str">
        <f t="shared" si="46"/>
        <v/>
      </c>
      <c r="R94" s="215" t="str">
        <f t="shared" si="47"/>
        <v/>
      </c>
      <c r="S94" s="219">
        <f t="shared" si="37"/>
        <v>0</v>
      </c>
      <c r="T94" s="220"/>
      <c r="U94" s="209" t="str">
        <f t="shared" si="48"/>
        <v/>
      </c>
      <c r="V94" s="215" t="str">
        <f t="shared" si="49"/>
        <v/>
      </c>
      <c r="W94" s="219">
        <f t="shared" si="38"/>
        <v>0</v>
      </c>
      <c r="X94" s="220"/>
      <c r="Y94" s="209" t="str">
        <f t="shared" si="50"/>
        <v/>
      </c>
      <c r="Z94" s="215" t="str">
        <f t="shared" si="51"/>
        <v/>
      </c>
      <c r="AA94" s="219">
        <f t="shared" si="39"/>
        <v>0</v>
      </c>
      <c r="AB94" s="220"/>
      <c r="AC94" s="209" t="str">
        <f t="shared" si="52"/>
        <v/>
      </c>
      <c r="AD94" s="215" t="str">
        <f t="shared" si="53"/>
        <v/>
      </c>
      <c r="AE94" s="219">
        <f t="shared" si="40"/>
        <v>0</v>
      </c>
      <c r="AF94" s="220"/>
      <c r="AG94" s="209" t="str">
        <f t="shared" si="54"/>
        <v/>
      </c>
      <c r="AH94" s="215" t="str">
        <f t="shared" si="55"/>
        <v/>
      </c>
      <c r="AI94" s="219">
        <f t="shared" si="41"/>
        <v>0</v>
      </c>
      <c r="AJ94" s="220"/>
      <c r="AK94" s="209" t="str">
        <f t="shared" si="56"/>
        <v/>
      </c>
      <c r="AL94" s="215" t="str">
        <f t="shared" si="57"/>
        <v/>
      </c>
    </row>
    <row r="95" spans="1:38" x14ac:dyDescent="0.25">
      <c r="A95" s="217" t="s">
        <v>321</v>
      </c>
      <c r="B95" s="217" t="s">
        <v>111</v>
      </c>
      <c r="C95" s="217" t="s">
        <v>374</v>
      </c>
      <c r="D95" s="218">
        <v>1</v>
      </c>
      <c r="E95" s="185">
        <f>IFERROR(VLOOKUP($C95,Master_Device_DB!$J:$L,2,0),"")</f>
        <v>0.15</v>
      </c>
      <c r="F95" s="212">
        <f>IFERROR(VLOOKUP($C95,Master_Device_DB!$J:$L,3,0),"")</f>
        <v>15</v>
      </c>
      <c r="G95" s="219">
        <f t="shared" si="34"/>
        <v>0</v>
      </c>
      <c r="H95" s="220"/>
      <c r="I95" s="209">
        <f t="shared" si="42"/>
        <v>0</v>
      </c>
      <c r="J95" s="215">
        <f t="shared" si="43"/>
        <v>0</v>
      </c>
      <c r="K95" s="219">
        <f t="shared" si="35"/>
        <v>0</v>
      </c>
      <c r="L95" s="220"/>
      <c r="M95" s="209">
        <f t="shared" si="44"/>
        <v>0</v>
      </c>
      <c r="N95" s="215">
        <f t="shared" si="45"/>
        <v>0</v>
      </c>
      <c r="O95" s="219">
        <f t="shared" si="36"/>
        <v>0</v>
      </c>
      <c r="P95" s="220"/>
      <c r="Q95" s="209">
        <f t="shared" si="46"/>
        <v>0</v>
      </c>
      <c r="R95" s="215">
        <f t="shared" si="47"/>
        <v>0</v>
      </c>
      <c r="S95" s="219">
        <f t="shared" si="37"/>
        <v>0</v>
      </c>
      <c r="T95" s="220"/>
      <c r="U95" s="209">
        <f t="shared" si="48"/>
        <v>0</v>
      </c>
      <c r="V95" s="215">
        <f t="shared" si="49"/>
        <v>0</v>
      </c>
      <c r="W95" s="219">
        <f t="shared" si="38"/>
        <v>0</v>
      </c>
      <c r="X95" s="220"/>
      <c r="Y95" s="209">
        <f t="shared" si="50"/>
        <v>0</v>
      </c>
      <c r="Z95" s="215">
        <f t="shared" si="51"/>
        <v>0</v>
      </c>
      <c r="AA95" s="219">
        <f t="shared" si="39"/>
        <v>0</v>
      </c>
      <c r="AB95" s="220"/>
      <c r="AC95" s="209">
        <f t="shared" si="52"/>
        <v>0</v>
      </c>
      <c r="AD95" s="215">
        <f t="shared" si="53"/>
        <v>0</v>
      </c>
      <c r="AE95" s="219">
        <f t="shared" si="40"/>
        <v>0</v>
      </c>
      <c r="AF95" s="220"/>
      <c r="AG95" s="209">
        <f t="shared" si="54"/>
        <v>0</v>
      </c>
      <c r="AH95" s="215">
        <f t="shared" si="55"/>
        <v>0</v>
      </c>
      <c r="AI95" s="219">
        <f t="shared" si="41"/>
        <v>0</v>
      </c>
      <c r="AJ95" s="220"/>
      <c r="AK95" s="209">
        <f t="shared" si="56"/>
        <v>0</v>
      </c>
      <c r="AL95" s="215">
        <f t="shared" si="57"/>
        <v>0</v>
      </c>
    </row>
    <row r="96" spans="1:38" x14ac:dyDescent="0.25">
      <c r="A96" s="217" t="s">
        <v>321</v>
      </c>
      <c r="B96" s="217" t="s">
        <v>112</v>
      </c>
      <c r="C96" s="217" t="s">
        <v>376</v>
      </c>
      <c r="D96" s="218">
        <v>1</v>
      </c>
      <c r="E96" s="185">
        <f>IFERROR(VLOOKUP($C96,Master_Device_DB!$J:$L,2,0),"")</f>
        <v>0.15</v>
      </c>
      <c r="F96" s="212">
        <f>IFERROR(VLOOKUP($C96,Master_Device_DB!$J:$L,3,0),"")</f>
        <v>27</v>
      </c>
      <c r="G96" s="219">
        <f t="shared" si="34"/>
        <v>0</v>
      </c>
      <c r="H96" s="220"/>
      <c r="I96" s="209">
        <f t="shared" si="42"/>
        <v>0</v>
      </c>
      <c r="J96" s="215">
        <f t="shared" si="43"/>
        <v>0</v>
      </c>
      <c r="K96" s="219">
        <f t="shared" si="35"/>
        <v>0</v>
      </c>
      <c r="L96" s="220"/>
      <c r="M96" s="209">
        <f t="shared" si="44"/>
        <v>0</v>
      </c>
      <c r="N96" s="215">
        <f t="shared" si="45"/>
        <v>0</v>
      </c>
      <c r="O96" s="219">
        <f t="shared" si="36"/>
        <v>0</v>
      </c>
      <c r="P96" s="220"/>
      <c r="Q96" s="209">
        <f t="shared" si="46"/>
        <v>0</v>
      </c>
      <c r="R96" s="215">
        <f t="shared" si="47"/>
        <v>0</v>
      </c>
      <c r="S96" s="219">
        <f t="shared" si="37"/>
        <v>0</v>
      </c>
      <c r="T96" s="220"/>
      <c r="U96" s="209">
        <f t="shared" si="48"/>
        <v>0</v>
      </c>
      <c r="V96" s="215">
        <f t="shared" si="49"/>
        <v>0</v>
      </c>
      <c r="W96" s="219">
        <f t="shared" si="38"/>
        <v>0</v>
      </c>
      <c r="X96" s="220"/>
      <c r="Y96" s="209">
        <f t="shared" si="50"/>
        <v>0</v>
      </c>
      <c r="Z96" s="215">
        <f t="shared" si="51"/>
        <v>0</v>
      </c>
      <c r="AA96" s="219">
        <f t="shared" si="39"/>
        <v>0</v>
      </c>
      <c r="AB96" s="220"/>
      <c r="AC96" s="209">
        <f t="shared" si="52"/>
        <v>0</v>
      </c>
      <c r="AD96" s="215">
        <f t="shared" si="53"/>
        <v>0</v>
      </c>
      <c r="AE96" s="219">
        <f t="shared" si="40"/>
        <v>0</v>
      </c>
      <c r="AF96" s="220"/>
      <c r="AG96" s="209">
        <f t="shared" si="54"/>
        <v>0</v>
      </c>
      <c r="AH96" s="215">
        <f t="shared" si="55"/>
        <v>0</v>
      </c>
      <c r="AI96" s="219">
        <f t="shared" si="41"/>
        <v>0</v>
      </c>
      <c r="AJ96" s="220"/>
      <c r="AK96" s="209">
        <f t="shared" si="56"/>
        <v>0</v>
      </c>
      <c r="AL96" s="215">
        <f t="shared" si="57"/>
        <v>0</v>
      </c>
    </row>
    <row r="97" spans="1:38" x14ac:dyDescent="0.25">
      <c r="A97" s="217" t="s">
        <v>321</v>
      </c>
      <c r="B97" s="217" t="s">
        <v>113</v>
      </c>
      <c r="C97" s="217" t="s">
        <v>378</v>
      </c>
      <c r="D97" s="218">
        <v>1</v>
      </c>
      <c r="E97" s="185">
        <f>IFERROR(VLOOKUP($C97,Master_Device_DB!$J:$L,2,0),"")</f>
        <v>0.15</v>
      </c>
      <c r="F97" s="212">
        <f>IFERROR(VLOOKUP($C97,Master_Device_DB!$J:$L,3,0),"")</f>
        <v>18.5</v>
      </c>
      <c r="G97" s="219">
        <f t="shared" si="34"/>
        <v>0</v>
      </c>
      <c r="H97" s="220"/>
      <c r="I97" s="209">
        <f t="shared" si="42"/>
        <v>0</v>
      </c>
      <c r="J97" s="215">
        <f t="shared" si="43"/>
        <v>0</v>
      </c>
      <c r="K97" s="219">
        <f t="shared" si="35"/>
        <v>0</v>
      </c>
      <c r="L97" s="220"/>
      <c r="M97" s="209">
        <f t="shared" si="44"/>
        <v>0</v>
      </c>
      <c r="N97" s="215">
        <f t="shared" si="45"/>
        <v>0</v>
      </c>
      <c r="O97" s="219">
        <f t="shared" si="36"/>
        <v>0</v>
      </c>
      <c r="P97" s="220"/>
      <c r="Q97" s="209">
        <f t="shared" si="46"/>
        <v>0</v>
      </c>
      <c r="R97" s="215">
        <f t="shared" si="47"/>
        <v>0</v>
      </c>
      <c r="S97" s="219">
        <f t="shared" si="37"/>
        <v>0</v>
      </c>
      <c r="T97" s="220"/>
      <c r="U97" s="209">
        <f t="shared" si="48"/>
        <v>0</v>
      </c>
      <c r="V97" s="215">
        <f t="shared" si="49"/>
        <v>0</v>
      </c>
      <c r="W97" s="219">
        <f t="shared" si="38"/>
        <v>0</v>
      </c>
      <c r="X97" s="220"/>
      <c r="Y97" s="209">
        <f t="shared" si="50"/>
        <v>0</v>
      </c>
      <c r="Z97" s="215">
        <f t="shared" si="51"/>
        <v>0</v>
      </c>
      <c r="AA97" s="219">
        <f t="shared" si="39"/>
        <v>0</v>
      </c>
      <c r="AB97" s="220"/>
      <c r="AC97" s="209">
        <f t="shared" si="52"/>
        <v>0</v>
      </c>
      <c r="AD97" s="215">
        <f t="shared" si="53"/>
        <v>0</v>
      </c>
      <c r="AE97" s="219">
        <f t="shared" si="40"/>
        <v>0</v>
      </c>
      <c r="AF97" s="220"/>
      <c r="AG97" s="209">
        <f t="shared" si="54"/>
        <v>0</v>
      </c>
      <c r="AH97" s="215">
        <f t="shared" si="55"/>
        <v>0</v>
      </c>
      <c r="AI97" s="219">
        <f t="shared" si="41"/>
        <v>0</v>
      </c>
      <c r="AJ97" s="220"/>
      <c r="AK97" s="209">
        <f t="shared" si="56"/>
        <v>0</v>
      </c>
      <c r="AL97" s="215">
        <f t="shared" si="57"/>
        <v>0</v>
      </c>
    </row>
    <row r="98" spans="1:38" x14ac:dyDescent="0.25">
      <c r="A98" s="217" t="s">
        <v>321</v>
      </c>
      <c r="B98" s="217" t="s">
        <v>114</v>
      </c>
      <c r="C98" s="217" t="s">
        <v>379</v>
      </c>
      <c r="D98" s="218">
        <v>1</v>
      </c>
      <c r="E98" s="185">
        <f>IFERROR(VLOOKUP($C98,Master_Device_DB!$J:$L,2,0),"")</f>
        <v>0.15</v>
      </c>
      <c r="F98" s="212">
        <f>IFERROR(VLOOKUP($C98,Master_Device_DB!$J:$L,3,0),"")</f>
        <v>8</v>
      </c>
      <c r="G98" s="219">
        <f t="shared" si="34"/>
        <v>0</v>
      </c>
      <c r="H98" s="220"/>
      <c r="I98" s="209">
        <f t="shared" si="42"/>
        <v>0</v>
      </c>
      <c r="J98" s="215">
        <f t="shared" si="43"/>
        <v>0</v>
      </c>
      <c r="K98" s="219">
        <f t="shared" si="35"/>
        <v>0</v>
      </c>
      <c r="L98" s="220"/>
      <c r="M98" s="209">
        <f t="shared" si="44"/>
        <v>0</v>
      </c>
      <c r="N98" s="215">
        <f t="shared" si="45"/>
        <v>0</v>
      </c>
      <c r="O98" s="219">
        <f t="shared" si="36"/>
        <v>0</v>
      </c>
      <c r="P98" s="220"/>
      <c r="Q98" s="209">
        <f t="shared" si="46"/>
        <v>0</v>
      </c>
      <c r="R98" s="215">
        <f t="shared" si="47"/>
        <v>0</v>
      </c>
      <c r="S98" s="219">
        <f t="shared" si="37"/>
        <v>0</v>
      </c>
      <c r="T98" s="220"/>
      <c r="U98" s="209">
        <f t="shared" si="48"/>
        <v>0</v>
      </c>
      <c r="V98" s="215">
        <f t="shared" si="49"/>
        <v>0</v>
      </c>
      <c r="W98" s="219">
        <f t="shared" si="38"/>
        <v>0</v>
      </c>
      <c r="X98" s="220"/>
      <c r="Y98" s="209">
        <f t="shared" si="50"/>
        <v>0</v>
      </c>
      <c r="Z98" s="215">
        <f t="shared" si="51"/>
        <v>0</v>
      </c>
      <c r="AA98" s="219">
        <f t="shared" si="39"/>
        <v>0</v>
      </c>
      <c r="AB98" s="220"/>
      <c r="AC98" s="209">
        <f t="shared" si="52"/>
        <v>0</v>
      </c>
      <c r="AD98" s="215">
        <f t="shared" si="53"/>
        <v>0</v>
      </c>
      <c r="AE98" s="219">
        <f t="shared" si="40"/>
        <v>0</v>
      </c>
      <c r="AF98" s="220"/>
      <c r="AG98" s="209">
        <f t="shared" si="54"/>
        <v>0</v>
      </c>
      <c r="AH98" s="215">
        <f t="shared" si="55"/>
        <v>0</v>
      </c>
      <c r="AI98" s="219">
        <f t="shared" si="41"/>
        <v>0</v>
      </c>
      <c r="AJ98" s="220"/>
      <c r="AK98" s="209">
        <f t="shared" si="56"/>
        <v>0</v>
      </c>
      <c r="AL98" s="215">
        <f t="shared" si="57"/>
        <v>0</v>
      </c>
    </row>
    <row r="99" spans="1:38" x14ac:dyDescent="0.25">
      <c r="A99" s="217" t="s">
        <v>321</v>
      </c>
      <c r="B99" s="217" t="s">
        <v>112</v>
      </c>
      <c r="C99" s="217" t="s">
        <v>380</v>
      </c>
      <c r="D99" s="218">
        <v>1</v>
      </c>
      <c r="E99" s="185">
        <f>IFERROR(VLOOKUP($C99,Master_Device_DB!$J:$L,2,0),"")</f>
        <v>0.15</v>
      </c>
      <c r="F99" s="212">
        <f>IFERROR(VLOOKUP($C99,Master_Device_DB!$J:$L,3,0),"")</f>
        <v>18.5</v>
      </c>
      <c r="G99" s="219">
        <f t="shared" si="34"/>
        <v>0</v>
      </c>
      <c r="H99" s="220"/>
      <c r="I99" s="209">
        <f t="shared" si="42"/>
        <v>0</v>
      </c>
      <c r="J99" s="215">
        <f t="shared" si="43"/>
        <v>0</v>
      </c>
      <c r="K99" s="219">
        <f t="shared" si="35"/>
        <v>0</v>
      </c>
      <c r="L99" s="220"/>
      <c r="M99" s="209">
        <f t="shared" si="44"/>
        <v>0</v>
      </c>
      <c r="N99" s="215">
        <f t="shared" si="45"/>
        <v>0</v>
      </c>
      <c r="O99" s="219">
        <f t="shared" si="36"/>
        <v>0</v>
      </c>
      <c r="P99" s="220"/>
      <c r="Q99" s="209">
        <f t="shared" si="46"/>
        <v>0</v>
      </c>
      <c r="R99" s="215">
        <f t="shared" si="47"/>
        <v>0</v>
      </c>
      <c r="S99" s="219">
        <f t="shared" si="37"/>
        <v>0</v>
      </c>
      <c r="T99" s="220"/>
      <c r="U99" s="209">
        <f t="shared" si="48"/>
        <v>0</v>
      </c>
      <c r="V99" s="215">
        <f t="shared" si="49"/>
        <v>0</v>
      </c>
      <c r="W99" s="219">
        <f t="shared" si="38"/>
        <v>0</v>
      </c>
      <c r="X99" s="220"/>
      <c r="Y99" s="209">
        <f t="shared" si="50"/>
        <v>0</v>
      </c>
      <c r="Z99" s="215">
        <f t="shared" si="51"/>
        <v>0</v>
      </c>
      <c r="AA99" s="219">
        <f t="shared" si="39"/>
        <v>0</v>
      </c>
      <c r="AB99" s="220"/>
      <c r="AC99" s="209">
        <f t="shared" si="52"/>
        <v>0</v>
      </c>
      <c r="AD99" s="215">
        <f t="shared" si="53"/>
        <v>0</v>
      </c>
      <c r="AE99" s="219">
        <f t="shared" si="40"/>
        <v>0</v>
      </c>
      <c r="AF99" s="220"/>
      <c r="AG99" s="209">
        <f t="shared" si="54"/>
        <v>0</v>
      </c>
      <c r="AH99" s="215">
        <f t="shared" si="55"/>
        <v>0</v>
      </c>
      <c r="AI99" s="219">
        <f t="shared" si="41"/>
        <v>0</v>
      </c>
      <c r="AJ99" s="220"/>
      <c r="AK99" s="209">
        <f t="shared" si="56"/>
        <v>0</v>
      </c>
      <c r="AL99" s="215">
        <f t="shared" si="57"/>
        <v>0</v>
      </c>
    </row>
    <row r="100" spans="1:38" x14ac:dyDescent="0.25">
      <c r="A100" s="217" t="s">
        <v>321</v>
      </c>
      <c r="B100" s="217" t="s">
        <v>113</v>
      </c>
      <c r="C100" s="217" t="s">
        <v>382</v>
      </c>
      <c r="D100" s="218">
        <v>1</v>
      </c>
      <c r="E100" s="185">
        <f>IFERROR(VLOOKUP($C100,Master_Device_DB!$J:$L,2,0),"")</f>
        <v>0.15</v>
      </c>
      <c r="F100" s="212">
        <f>IFERROR(VLOOKUP($C100,Master_Device_DB!$J:$L,3,0),"")</f>
        <v>18.5</v>
      </c>
      <c r="G100" s="219">
        <f t="shared" si="34"/>
        <v>0</v>
      </c>
      <c r="H100" s="220"/>
      <c r="I100" s="209">
        <f t="shared" si="42"/>
        <v>0</v>
      </c>
      <c r="J100" s="215">
        <f t="shared" si="43"/>
        <v>0</v>
      </c>
      <c r="K100" s="219">
        <f t="shared" si="35"/>
        <v>0</v>
      </c>
      <c r="L100" s="220"/>
      <c r="M100" s="209">
        <f t="shared" si="44"/>
        <v>0</v>
      </c>
      <c r="N100" s="215">
        <f t="shared" si="45"/>
        <v>0</v>
      </c>
      <c r="O100" s="219">
        <f t="shared" si="36"/>
        <v>0</v>
      </c>
      <c r="P100" s="220"/>
      <c r="Q100" s="209">
        <f t="shared" si="46"/>
        <v>0</v>
      </c>
      <c r="R100" s="215">
        <f t="shared" si="47"/>
        <v>0</v>
      </c>
      <c r="S100" s="219">
        <f t="shared" si="37"/>
        <v>0</v>
      </c>
      <c r="T100" s="220"/>
      <c r="U100" s="209">
        <f t="shared" si="48"/>
        <v>0</v>
      </c>
      <c r="V100" s="215">
        <f t="shared" si="49"/>
        <v>0</v>
      </c>
      <c r="W100" s="219">
        <f t="shared" si="38"/>
        <v>0</v>
      </c>
      <c r="X100" s="220"/>
      <c r="Y100" s="209">
        <f t="shared" si="50"/>
        <v>0</v>
      </c>
      <c r="Z100" s="215">
        <f t="shared" si="51"/>
        <v>0</v>
      </c>
      <c r="AA100" s="219">
        <f t="shared" si="39"/>
        <v>0</v>
      </c>
      <c r="AB100" s="220"/>
      <c r="AC100" s="209">
        <f t="shared" si="52"/>
        <v>0</v>
      </c>
      <c r="AD100" s="215">
        <f t="shared" si="53"/>
        <v>0</v>
      </c>
      <c r="AE100" s="219">
        <f t="shared" si="40"/>
        <v>0</v>
      </c>
      <c r="AF100" s="220"/>
      <c r="AG100" s="209">
        <f t="shared" si="54"/>
        <v>0</v>
      </c>
      <c r="AH100" s="215">
        <f t="shared" si="55"/>
        <v>0</v>
      </c>
      <c r="AI100" s="219">
        <f t="shared" si="41"/>
        <v>0</v>
      </c>
      <c r="AJ100" s="220"/>
      <c r="AK100" s="209">
        <f t="shared" si="56"/>
        <v>0</v>
      </c>
      <c r="AL100" s="215">
        <f t="shared" si="57"/>
        <v>0</v>
      </c>
    </row>
    <row r="101" spans="1:38" x14ac:dyDescent="0.25">
      <c r="A101" s="217" t="s">
        <v>321</v>
      </c>
      <c r="B101" s="217" t="s">
        <v>114</v>
      </c>
      <c r="C101" s="217" t="s">
        <v>383</v>
      </c>
      <c r="D101" s="218">
        <v>1</v>
      </c>
      <c r="E101" s="185">
        <f>IFERROR(VLOOKUP($C101,Master_Device_DB!$J:$L,2,0),"")</f>
        <v>0.15</v>
      </c>
      <c r="F101" s="212">
        <f>IFERROR(VLOOKUP($C101,Master_Device_DB!$J:$L,3,0),"")</f>
        <v>8</v>
      </c>
      <c r="G101" s="219">
        <f t="shared" si="34"/>
        <v>0</v>
      </c>
      <c r="H101" s="220"/>
      <c r="I101" s="209">
        <f t="shared" si="42"/>
        <v>0</v>
      </c>
      <c r="J101" s="215">
        <f t="shared" si="43"/>
        <v>0</v>
      </c>
      <c r="K101" s="219">
        <f t="shared" si="35"/>
        <v>0</v>
      </c>
      <c r="L101" s="220"/>
      <c r="M101" s="209">
        <f t="shared" si="44"/>
        <v>0</v>
      </c>
      <c r="N101" s="215">
        <f t="shared" si="45"/>
        <v>0</v>
      </c>
      <c r="O101" s="219">
        <f t="shared" si="36"/>
        <v>0</v>
      </c>
      <c r="P101" s="220"/>
      <c r="Q101" s="209">
        <f t="shared" si="46"/>
        <v>0</v>
      </c>
      <c r="R101" s="215">
        <f t="shared" si="47"/>
        <v>0</v>
      </c>
      <c r="S101" s="219">
        <f t="shared" si="37"/>
        <v>0</v>
      </c>
      <c r="T101" s="220"/>
      <c r="U101" s="209">
        <f t="shared" si="48"/>
        <v>0</v>
      </c>
      <c r="V101" s="215">
        <f t="shared" si="49"/>
        <v>0</v>
      </c>
      <c r="W101" s="219">
        <f t="shared" si="38"/>
        <v>0</v>
      </c>
      <c r="X101" s="220"/>
      <c r="Y101" s="209">
        <f t="shared" si="50"/>
        <v>0</v>
      </c>
      <c r="Z101" s="215">
        <f t="shared" si="51"/>
        <v>0</v>
      </c>
      <c r="AA101" s="219">
        <f t="shared" si="39"/>
        <v>0</v>
      </c>
      <c r="AB101" s="220"/>
      <c r="AC101" s="209">
        <f t="shared" si="52"/>
        <v>0</v>
      </c>
      <c r="AD101" s="215">
        <f t="shared" si="53"/>
        <v>0</v>
      </c>
      <c r="AE101" s="219">
        <f t="shared" si="40"/>
        <v>0</v>
      </c>
      <c r="AF101" s="220"/>
      <c r="AG101" s="209">
        <f t="shared" si="54"/>
        <v>0</v>
      </c>
      <c r="AH101" s="215">
        <f t="shared" si="55"/>
        <v>0</v>
      </c>
      <c r="AI101" s="219">
        <f t="shared" si="41"/>
        <v>0</v>
      </c>
      <c r="AJ101" s="220"/>
      <c r="AK101" s="209">
        <f t="shared" si="56"/>
        <v>0</v>
      </c>
      <c r="AL101" s="215">
        <f t="shared" si="57"/>
        <v>0</v>
      </c>
    </row>
    <row r="102" spans="1:38" x14ac:dyDescent="0.25">
      <c r="A102" s="217" t="s">
        <v>321</v>
      </c>
      <c r="B102" s="217" t="s">
        <v>115</v>
      </c>
      <c r="C102" s="217" t="s">
        <v>384</v>
      </c>
      <c r="D102" s="218">
        <v>1</v>
      </c>
      <c r="E102" s="185">
        <f>IFERROR(VLOOKUP($C102,Master_Device_DB!$J:$L,2,0),"")</f>
        <v>0.45</v>
      </c>
      <c r="F102" s="212">
        <f>IFERROR(VLOOKUP($C102,Master_Device_DB!$J:$L,3,0),"")</f>
        <v>4.9000000000000004</v>
      </c>
      <c r="G102" s="219">
        <f t="shared" si="34"/>
        <v>0</v>
      </c>
      <c r="H102" s="220"/>
      <c r="I102" s="209">
        <f t="shared" si="42"/>
        <v>0</v>
      </c>
      <c r="J102" s="215">
        <f t="shared" si="43"/>
        <v>0</v>
      </c>
      <c r="K102" s="219">
        <f t="shared" ref="K102:K133" si="58">$D102*L102</f>
        <v>0</v>
      </c>
      <c r="L102" s="220"/>
      <c r="M102" s="209">
        <f t="shared" si="44"/>
        <v>0</v>
      </c>
      <c r="N102" s="215">
        <f t="shared" si="45"/>
        <v>0</v>
      </c>
      <c r="O102" s="219">
        <f t="shared" ref="O102:O133" si="59">$D102*P102</f>
        <v>0</v>
      </c>
      <c r="P102" s="220"/>
      <c r="Q102" s="209">
        <f t="shared" si="46"/>
        <v>0</v>
      </c>
      <c r="R102" s="215">
        <f t="shared" si="47"/>
        <v>0</v>
      </c>
      <c r="S102" s="219">
        <f t="shared" ref="S102:S133" si="60">$D102*T102</f>
        <v>0</v>
      </c>
      <c r="T102" s="220"/>
      <c r="U102" s="209">
        <f t="shared" si="48"/>
        <v>0</v>
      </c>
      <c r="V102" s="215">
        <f t="shared" si="49"/>
        <v>0</v>
      </c>
      <c r="W102" s="219">
        <f t="shared" ref="W102:W133" si="61">$D102*X102</f>
        <v>0</v>
      </c>
      <c r="X102" s="220"/>
      <c r="Y102" s="209">
        <f t="shared" si="50"/>
        <v>0</v>
      </c>
      <c r="Z102" s="215">
        <f t="shared" si="51"/>
        <v>0</v>
      </c>
      <c r="AA102" s="219">
        <f t="shared" ref="AA102:AA133" si="62">$D102*AB102</f>
        <v>0</v>
      </c>
      <c r="AB102" s="220"/>
      <c r="AC102" s="209">
        <f t="shared" si="52"/>
        <v>0</v>
      </c>
      <c r="AD102" s="215">
        <f t="shared" si="53"/>
        <v>0</v>
      </c>
      <c r="AE102" s="219">
        <f t="shared" ref="AE102:AE133" si="63">$D102*AF102</f>
        <v>0</v>
      </c>
      <c r="AF102" s="220"/>
      <c r="AG102" s="209">
        <f t="shared" si="54"/>
        <v>0</v>
      </c>
      <c r="AH102" s="215">
        <f t="shared" si="55"/>
        <v>0</v>
      </c>
      <c r="AI102" s="219">
        <f t="shared" ref="AI102:AI133" si="64">$D102*AJ102</f>
        <v>0</v>
      </c>
      <c r="AJ102" s="220"/>
      <c r="AK102" s="209">
        <f t="shared" si="56"/>
        <v>0</v>
      </c>
      <c r="AL102" s="215">
        <f t="shared" si="57"/>
        <v>0</v>
      </c>
    </row>
    <row r="103" spans="1:38" x14ac:dyDescent="0.25">
      <c r="A103" s="217" t="s">
        <v>321</v>
      </c>
      <c r="B103" s="217" t="s">
        <v>116</v>
      </c>
      <c r="C103" s="217" t="s">
        <v>386</v>
      </c>
      <c r="D103" s="218">
        <v>1</v>
      </c>
      <c r="E103" s="185">
        <f>IFERROR(VLOOKUP($C103,Master_Device_DB!$J:$L,2,0),"")</f>
        <v>0.45</v>
      </c>
      <c r="F103" s="212">
        <f>IFERROR(VLOOKUP($C103,Master_Device_DB!$J:$L,3,0),"")</f>
        <v>1.8</v>
      </c>
      <c r="G103" s="219">
        <f t="shared" si="34"/>
        <v>0</v>
      </c>
      <c r="H103" s="220"/>
      <c r="I103" s="209">
        <f t="shared" si="42"/>
        <v>0</v>
      </c>
      <c r="J103" s="215">
        <f t="shared" si="43"/>
        <v>0</v>
      </c>
      <c r="K103" s="219">
        <f t="shared" si="58"/>
        <v>0</v>
      </c>
      <c r="L103" s="220"/>
      <c r="M103" s="209">
        <f t="shared" si="44"/>
        <v>0</v>
      </c>
      <c r="N103" s="215">
        <f t="shared" si="45"/>
        <v>0</v>
      </c>
      <c r="O103" s="219">
        <f t="shared" si="59"/>
        <v>0</v>
      </c>
      <c r="P103" s="220"/>
      <c r="Q103" s="209">
        <f t="shared" si="46"/>
        <v>0</v>
      </c>
      <c r="R103" s="215">
        <f t="shared" si="47"/>
        <v>0</v>
      </c>
      <c r="S103" s="219">
        <f t="shared" si="60"/>
        <v>0</v>
      </c>
      <c r="T103" s="220"/>
      <c r="U103" s="209">
        <f t="shared" si="48"/>
        <v>0</v>
      </c>
      <c r="V103" s="215">
        <f t="shared" si="49"/>
        <v>0</v>
      </c>
      <c r="W103" s="219">
        <f t="shared" si="61"/>
        <v>0</v>
      </c>
      <c r="X103" s="220"/>
      <c r="Y103" s="209">
        <f t="shared" si="50"/>
        <v>0</v>
      </c>
      <c r="Z103" s="215">
        <f t="shared" si="51"/>
        <v>0</v>
      </c>
      <c r="AA103" s="219">
        <f t="shared" si="62"/>
        <v>0</v>
      </c>
      <c r="AB103" s="220"/>
      <c r="AC103" s="209">
        <f t="shared" si="52"/>
        <v>0</v>
      </c>
      <c r="AD103" s="215">
        <f t="shared" si="53"/>
        <v>0</v>
      </c>
      <c r="AE103" s="219">
        <f t="shared" si="63"/>
        <v>0</v>
      </c>
      <c r="AF103" s="220"/>
      <c r="AG103" s="209">
        <f t="shared" si="54"/>
        <v>0</v>
      </c>
      <c r="AH103" s="215">
        <f t="shared" si="55"/>
        <v>0</v>
      </c>
      <c r="AI103" s="219">
        <f t="shared" si="64"/>
        <v>0</v>
      </c>
      <c r="AJ103" s="220"/>
      <c r="AK103" s="209">
        <f t="shared" si="56"/>
        <v>0</v>
      </c>
      <c r="AL103" s="215">
        <f t="shared" si="57"/>
        <v>0</v>
      </c>
    </row>
    <row r="104" spans="1:38" x14ac:dyDescent="0.25">
      <c r="A104" s="217" t="s">
        <v>321</v>
      </c>
      <c r="B104" s="217" t="s">
        <v>117</v>
      </c>
      <c r="C104" s="217" t="s">
        <v>387</v>
      </c>
      <c r="D104" s="218">
        <v>1</v>
      </c>
      <c r="E104" s="185">
        <f>IFERROR(VLOOKUP($C104,Master_Device_DB!$J:$L,2,0),"")</f>
        <v>0.45</v>
      </c>
      <c r="F104" s="212">
        <f>IFERROR(VLOOKUP($C104,Master_Device_DB!$J:$L,3,0),"")</f>
        <v>2.8</v>
      </c>
      <c r="G104" s="219">
        <f t="shared" si="34"/>
        <v>0</v>
      </c>
      <c r="H104" s="220"/>
      <c r="I104" s="209">
        <f t="shared" si="42"/>
        <v>0</v>
      </c>
      <c r="J104" s="215">
        <f t="shared" si="43"/>
        <v>0</v>
      </c>
      <c r="K104" s="219">
        <f t="shared" si="58"/>
        <v>0</v>
      </c>
      <c r="L104" s="220"/>
      <c r="M104" s="209">
        <f t="shared" si="44"/>
        <v>0</v>
      </c>
      <c r="N104" s="215">
        <f t="shared" si="45"/>
        <v>0</v>
      </c>
      <c r="O104" s="219">
        <f t="shared" si="59"/>
        <v>0</v>
      </c>
      <c r="P104" s="220"/>
      <c r="Q104" s="209">
        <f t="shared" si="46"/>
        <v>0</v>
      </c>
      <c r="R104" s="215">
        <f t="shared" si="47"/>
        <v>0</v>
      </c>
      <c r="S104" s="219">
        <f t="shared" si="60"/>
        <v>0</v>
      </c>
      <c r="T104" s="220"/>
      <c r="U104" s="209">
        <f t="shared" si="48"/>
        <v>0</v>
      </c>
      <c r="V104" s="215">
        <f t="shared" si="49"/>
        <v>0</v>
      </c>
      <c r="W104" s="219">
        <f t="shared" si="61"/>
        <v>0</v>
      </c>
      <c r="X104" s="220"/>
      <c r="Y104" s="209">
        <f t="shared" si="50"/>
        <v>0</v>
      </c>
      <c r="Z104" s="215">
        <f t="shared" si="51"/>
        <v>0</v>
      </c>
      <c r="AA104" s="219">
        <f t="shared" si="62"/>
        <v>0</v>
      </c>
      <c r="AB104" s="220"/>
      <c r="AC104" s="209">
        <f t="shared" si="52"/>
        <v>0</v>
      </c>
      <c r="AD104" s="215">
        <f t="shared" si="53"/>
        <v>0</v>
      </c>
      <c r="AE104" s="219">
        <f t="shared" si="63"/>
        <v>0</v>
      </c>
      <c r="AF104" s="220"/>
      <c r="AG104" s="209">
        <f t="shared" si="54"/>
        <v>0</v>
      </c>
      <c r="AH104" s="215">
        <f t="shared" si="55"/>
        <v>0</v>
      </c>
      <c r="AI104" s="219">
        <f t="shared" si="64"/>
        <v>0</v>
      </c>
      <c r="AJ104" s="220"/>
      <c r="AK104" s="209">
        <f t="shared" si="56"/>
        <v>0</v>
      </c>
      <c r="AL104" s="215">
        <f t="shared" si="57"/>
        <v>0</v>
      </c>
    </row>
    <row r="105" spans="1:38" x14ac:dyDescent="0.25">
      <c r="A105" s="217" t="s">
        <v>321</v>
      </c>
      <c r="B105" s="217" t="s">
        <v>118</v>
      </c>
      <c r="C105" s="217" t="s">
        <v>388</v>
      </c>
      <c r="D105" s="218">
        <v>1</v>
      </c>
      <c r="E105" s="185">
        <f>IFERROR(VLOOKUP($C105,Master_Device_DB!$J:$L,2,0),"")</f>
        <v>0.45</v>
      </c>
      <c r="F105" s="212">
        <f>IFERROR(VLOOKUP($C105,Master_Device_DB!$J:$L,3,0),"")</f>
        <v>4.9000000000000004</v>
      </c>
      <c r="G105" s="219">
        <f t="shared" si="34"/>
        <v>0</v>
      </c>
      <c r="H105" s="220"/>
      <c r="I105" s="209">
        <f t="shared" si="42"/>
        <v>0</v>
      </c>
      <c r="J105" s="215">
        <f t="shared" si="43"/>
        <v>0</v>
      </c>
      <c r="K105" s="219">
        <f t="shared" si="58"/>
        <v>0</v>
      </c>
      <c r="L105" s="220"/>
      <c r="M105" s="209">
        <f t="shared" si="44"/>
        <v>0</v>
      </c>
      <c r="N105" s="215">
        <f t="shared" si="45"/>
        <v>0</v>
      </c>
      <c r="O105" s="219">
        <f t="shared" si="59"/>
        <v>0</v>
      </c>
      <c r="P105" s="220"/>
      <c r="Q105" s="209">
        <f t="shared" si="46"/>
        <v>0</v>
      </c>
      <c r="R105" s="215">
        <f t="shared" si="47"/>
        <v>0</v>
      </c>
      <c r="S105" s="219">
        <f t="shared" si="60"/>
        <v>0</v>
      </c>
      <c r="T105" s="220"/>
      <c r="U105" s="209">
        <f t="shared" si="48"/>
        <v>0</v>
      </c>
      <c r="V105" s="215">
        <f t="shared" si="49"/>
        <v>0</v>
      </c>
      <c r="W105" s="219">
        <f t="shared" si="61"/>
        <v>0</v>
      </c>
      <c r="X105" s="220"/>
      <c r="Y105" s="209">
        <f t="shared" si="50"/>
        <v>0</v>
      </c>
      <c r="Z105" s="215">
        <f t="shared" si="51"/>
        <v>0</v>
      </c>
      <c r="AA105" s="219">
        <f t="shared" si="62"/>
        <v>0</v>
      </c>
      <c r="AB105" s="220"/>
      <c r="AC105" s="209">
        <f t="shared" si="52"/>
        <v>0</v>
      </c>
      <c r="AD105" s="215">
        <f t="shared" si="53"/>
        <v>0</v>
      </c>
      <c r="AE105" s="219">
        <f t="shared" si="63"/>
        <v>0</v>
      </c>
      <c r="AF105" s="220"/>
      <c r="AG105" s="209">
        <f t="shared" si="54"/>
        <v>0</v>
      </c>
      <c r="AH105" s="215">
        <f t="shared" si="55"/>
        <v>0</v>
      </c>
      <c r="AI105" s="219">
        <f t="shared" si="64"/>
        <v>0</v>
      </c>
      <c r="AJ105" s="220"/>
      <c r="AK105" s="209">
        <f t="shared" si="56"/>
        <v>0</v>
      </c>
      <c r="AL105" s="215">
        <f t="shared" si="57"/>
        <v>0</v>
      </c>
    </row>
    <row r="106" spans="1:38" x14ac:dyDescent="0.25">
      <c r="A106" s="217" t="s">
        <v>321</v>
      </c>
      <c r="B106" s="217" t="s">
        <v>119</v>
      </c>
      <c r="C106" s="217" t="s">
        <v>390</v>
      </c>
      <c r="D106" s="218">
        <v>1</v>
      </c>
      <c r="E106" s="185">
        <f>IFERROR(VLOOKUP($C106,Master_Device_DB!$J:$L,2,0),"")</f>
        <v>0.45</v>
      </c>
      <c r="F106" s="212">
        <f>IFERROR(VLOOKUP($C106,Master_Device_DB!$J:$L,3,0),"")</f>
        <v>1.8</v>
      </c>
      <c r="G106" s="219">
        <f t="shared" si="34"/>
        <v>0</v>
      </c>
      <c r="H106" s="220"/>
      <c r="I106" s="209">
        <f t="shared" si="42"/>
        <v>0</v>
      </c>
      <c r="J106" s="215">
        <f t="shared" si="43"/>
        <v>0</v>
      </c>
      <c r="K106" s="219">
        <f t="shared" si="58"/>
        <v>0</v>
      </c>
      <c r="L106" s="220"/>
      <c r="M106" s="209">
        <f t="shared" si="44"/>
        <v>0</v>
      </c>
      <c r="N106" s="215">
        <f t="shared" si="45"/>
        <v>0</v>
      </c>
      <c r="O106" s="219">
        <f t="shared" si="59"/>
        <v>0</v>
      </c>
      <c r="P106" s="220"/>
      <c r="Q106" s="209">
        <f t="shared" si="46"/>
        <v>0</v>
      </c>
      <c r="R106" s="215">
        <f t="shared" si="47"/>
        <v>0</v>
      </c>
      <c r="S106" s="219">
        <f t="shared" si="60"/>
        <v>0</v>
      </c>
      <c r="T106" s="220"/>
      <c r="U106" s="209">
        <f t="shared" si="48"/>
        <v>0</v>
      </c>
      <c r="V106" s="215">
        <f t="shared" si="49"/>
        <v>0</v>
      </c>
      <c r="W106" s="219">
        <f t="shared" si="61"/>
        <v>0</v>
      </c>
      <c r="X106" s="220"/>
      <c r="Y106" s="209">
        <f t="shared" si="50"/>
        <v>0</v>
      </c>
      <c r="Z106" s="215">
        <f t="shared" si="51"/>
        <v>0</v>
      </c>
      <c r="AA106" s="219">
        <f t="shared" si="62"/>
        <v>0</v>
      </c>
      <c r="AB106" s="220"/>
      <c r="AC106" s="209">
        <f t="shared" si="52"/>
        <v>0</v>
      </c>
      <c r="AD106" s="215">
        <f t="shared" si="53"/>
        <v>0</v>
      </c>
      <c r="AE106" s="219">
        <f t="shared" si="63"/>
        <v>0</v>
      </c>
      <c r="AF106" s="220"/>
      <c r="AG106" s="209">
        <f t="shared" si="54"/>
        <v>0</v>
      </c>
      <c r="AH106" s="215">
        <f t="shared" si="55"/>
        <v>0</v>
      </c>
      <c r="AI106" s="219">
        <f t="shared" si="64"/>
        <v>0</v>
      </c>
      <c r="AJ106" s="220"/>
      <c r="AK106" s="209">
        <f t="shared" si="56"/>
        <v>0</v>
      </c>
      <c r="AL106" s="215">
        <f t="shared" si="57"/>
        <v>0</v>
      </c>
    </row>
    <row r="107" spans="1:38" x14ac:dyDescent="0.25">
      <c r="A107" s="217" t="s">
        <v>321</v>
      </c>
      <c r="B107" s="217" t="s">
        <v>120</v>
      </c>
      <c r="C107" s="217" t="s">
        <v>391</v>
      </c>
      <c r="D107" s="218">
        <v>1</v>
      </c>
      <c r="E107" s="185">
        <f>IFERROR(VLOOKUP($C107,Master_Device_DB!$J:$L,2,0),"")</f>
        <v>0.45</v>
      </c>
      <c r="F107" s="212">
        <f>IFERROR(VLOOKUP($C107,Master_Device_DB!$J:$L,3,0),"")</f>
        <v>2.8</v>
      </c>
      <c r="G107" s="219">
        <f t="shared" si="34"/>
        <v>0</v>
      </c>
      <c r="H107" s="220"/>
      <c r="I107" s="209">
        <f t="shared" si="42"/>
        <v>0</v>
      </c>
      <c r="J107" s="215">
        <f t="shared" si="43"/>
        <v>0</v>
      </c>
      <c r="K107" s="219">
        <f t="shared" si="58"/>
        <v>0</v>
      </c>
      <c r="L107" s="220"/>
      <c r="M107" s="209">
        <f t="shared" si="44"/>
        <v>0</v>
      </c>
      <c r="N107" s="215">
        <f t="shared" si="45"/>
        <v>0</v>
      </c>
      <c r="O107" s="219">
        <f t="shared" si="59"/>
        <v>0</v>
      </c>
      <c r="P107" s="220"/>
      <c r="Q107" s="209">
        <f t="shared" si="46"/>
        <v>0</v>
      </c>
      <c r="R107" s="215">
        <f t="shared" si="47"/>
        <v>0</v>
      </c>
      <c r="S107" s="219">
        <f t="shared" si="60"/>
        <v>0</v>
      </c>
      <c r="T107" s="220"/>
      <c r="U107" s="209">
        <f t="shared" si="48"/>
        <v>0</v>
      </c>
      <c r="V107" s="215">
        <f t="shared" si="49"/>
        <v>0</v>
      </c>
      <c r="W107" s="219">
        <f t="shared" si="61"/>
        <v>0</v>
      </c>
      <c r="X107" s="220"/>
      <c r="Y107" s="209">
        <f t="shared" si="50"/>
        <v>0</v>
      </c>
      <c r="Z107" s="215">
        <f t="shared" si="51"/>
        <v>0</v>
      </c>
      <c r="AA107" s="219">
        <f t="shared" si="62"/>
        <v>0</v>
      </c>
      <c r="AB107" s="220"/>
      <c r="AC107" s="209">
        <f t="shared" si="52"/>
        <v>0</v>
      </c>
      <c r="AD107" s="215">
        <f t="shared" si="53"/>
        <v>0</v>
      </c>
      <c r="AE107" s="219">
        <f t="shared" si="63"/>
        <v>0</v>
      </c>
      <c r="AF107" s="220"/>
      <c r="AG107" s="209">
        <f t="shared" si="54"/>
        <v>0</v>
      </c>
      <c r="AH107" s="215">
        <f t="shared" si="55"/>
        <v>0</v>
      </c>
      <c r="AI107" s="219">
        <f t="shared" si="64"/>
        <v>0</v>
      </c>
      <c r="AJ107" s="220"/>
      <c r="AK107" s="209">
        <f t="shared" si="56"/>
        <v>0</v>
      </c>
      <c r="AL107" s="215">
        <f t="shared" si="57"/>
        <v>0</v>
      </c>
    </row>
    <row r="108" spans="1:38" x14ac:dyDescent="0.25">
      <c r="A108" s="217" t="s">
        <v>321</v>
      </c>
      <c r="B108" s="217" t="s">
        <v>121</v>
      </c>
      <c r="C108" s="217" t="s">
        <v>392</v>
      </c>
      <c r="D108" s="218">
        <v>1</v>
      </c>
      <c r="E108" s="185">
        <f>IFERROR(VLOOKUP($C108,Master_Device_DB!$J:$L,2,0),"")</f>
        <v>0.45</v>
      </c>
      <c r="F108" s="212">
        <f>IFERROR(VLOOKUP($C108,Master_Device_DB!$J:$L,3,0),"")</f>
        <v>10.4</v>
      </c>
      <c r="G108" s="219">
        <f t="shared" si="34"/>
        <v>0</v>
      </c>
      <c r="H108" s="220"/>
      <c r="I108" s="209">
        <f t="shared" si="42"/>
        <v>0</v>
      </c>
      <c r="J108" s="215">
        <f t="shared" si="43"/>
        <v>0</v>
      </c>
      <c r="K108" s="219">
        <f t="shared" si="58"/>
        <v>0</v>
      </c>
      <c r="L108" s="220"/>
      <c r="M108" s="209">
        <f t="shared" si="44"/>
        <v>0</v>
      </c>
      <c r="N108" s="215">
        <f t="shared" si="45"/>
        <v>0</v>
      </c>
      <c r="O108" s="219">
        <f t="shared" si="59"/>
        <v>0</v>
      </c>
      <c r="P108" s="220"/>
      <c r="Q108" s="209">
        <f t="shared" si="46"/>
        <v>0</v>
      </c>
      <c r="R108" s="215">
        <f t="shared" si="47"/>
        <v>0</v>
      </c>
      <c r="S108" s="219">
        <f t="shared" si="60"/>
        <v>0</v>
      </c>
      <c r="T108" s="220"/>
      <c r="U108" s="209">
        <f t="shared" si="48"/>
        <v>0</v>
      </c>
      <c r="V108" s="215">
        <f t="shared" si="49"/>
        <v>0</v>
      </c>
      <c r="W108" s="219">
        <f t="shared" si="61"/>
        <v>0</v>
      </c>
      <c r="X108" s="220"/>
      <c r="Y108" s="209">
        <f t="shared" si="50"/>
        <v>0</v>
      </c>
      <c r="Z108" s="215">
        <f t="shared" si="51"/>
        <v>0</v>
      </c>
      <c r="AA108" s="219">
        <f t="shared" si="62"/>
        <v>0</v>
      </c>
      <c r="AB108" s="220"/>
      <c r="AC108" s="209">
        <f t="shared" si="52"/>
        <v>0</v>
      </c>
      <c r="AD108" s="215">
        <f t="shared" si="53"/>
        <v>0</v>
      </c>
      <c r="AE108" s="219">
        <f t="shared" si="63"/>
        <v>0</v>
      </c>
      <c r="AF108" s="220"/>
      <c r="AG108" s="209">
        <f t="shared" si="54"/>
        <v>0</v>
      </c>
      <c r="AH108" s="215">
        <f t="shared" si="55"/>
        <v>0</v>
      </c>
      <c r="AI108" s="219">
        <f t="shared" si="64"/>
        <v>0</v>
      </c>
      <c r="AJ108" s="220"/>
      <c r="AK108" s="209">
        <f t="shared" si="56"/>
        <v>0</v>
      </c>
      <c r="AL108" s="215">
        <f t="shared" si="57"/>
        <v>0</v>
      </c>
    </row>
    <row r="109" spans="1:38" x14ac:dyDescent="0.25">
      <c r="A109" s="217" t="s">
        <v>321</v>
      </c>
      <c r="B109" s="217" t="s">
        <v>122</v>
      </c>
      <c r="C109" s="217" t="s">
        <v>394</v>
      </c>
      <c r="D109" s="218">
        <v>1</v>
      </c>
      <c r="E109" s="185">
        <f>IFERROR(VLOOKUP($C109,Master_Device_DB!$J:$L,2,0),"")</f>
        <v>0.45</v>
      </c>
      <c r="F109" s="212">
        <f>IFERROR(VLOOKUP($C109,Master_Device_DB!$J:$L,3,0),"")</f>
        <v>7.3</v>
      </c>
      <c r="G109" s="219">
        <f t="shared" si="34"/>
        <v>0</v>
      </c>
      <c r="H109" s="220"/>
      <c r="I109" s="209">
        <f t="shared" si="42"/>
        <v>0</v>
      </c>
      <c r="J109" s="215">
        <f t="shared" si="43"/>
        <v>0</v>
      </c>
      <c r="K109" s="219">
        <f t="shared" si="58"/>
        <v>0</v>
      </c>
      <c r="L109" s="220"/>
      <c r="M109" s="209">
        <f t="shared" si="44"/>
        <v>0</v>
      </c>
      <c r="N109" s="215">
        <f t="shared" si="45"/>
        <v>0</v>
      </c>
      <c r="O109" s="219">
        <f t="shared" si="59"/>
        <v>0</v>
      </c>
      <c r="P109" s="220"/>
      <c r="Q109" s="209">
        <f t="shared" si="46"/>
        <v>0</v>
      </c>
      <c r="R109" s="215">
        <f t="shared" si="47"/>
        <v>0</v>
      </c>
      <c r="S109" s="219">
        <f t="shared" si="60"/>
        <v>0</v>
      </c>
      <c r="T109" s="220"/>
      <c r="U109" s="209">
        <f t="shared" si="48"/>
        <v>0</v>
      </c>
      <c r="V109" s="215">
        <f t="shared" si="49"/>
        <v>0</v>
      </c>
      <c r="W109" s="219">
        <f t="shared" si="61"/>
        <v>0</v>
      </c>
      <c r="X109" s="220"/>
      <c r="Y109" s="209">
        <f t="shared" si="50"/>
        <v>0</v>
      </c>
      <c r="Z109" s="215">
        <f t="shared" si="51"/>
        <v>0</v>
      </c>
      <c r="AA109" s="219">
        <f t="shared" si="62"/>
        <v>0</v>
      </c>
      <c r="AB109" s="220"/>
      <c r="AC109" s="209">
        <f t="shared" si="52"/>
        <v>0</v>
      </c>
      <c r="AD109" s="215">
        <f t="shared" si="53"/>
        <v>0</v>
      </c>
      <c r="AE109" s="219">
        <f t="shared" si="63"/>
        <v>0</v>
      </c>
      <c r="AF109" s="220"/>
      <c r="AG109" s="209">
        <f t="shared" si="54"/>
        <v>0</v>
      </c>
      <c r="AH109" s="215">
        <f t="shared" si="55"/>
        <v>0</v>
      </c>
      <c r="AI109" s="219">
        <f t="shared" si="64"/>
        <v>0</v>
      </c>
      <c r="AJ109" s="220"/>
      <c r="AK109" s="209">
        <f t="shared" si="56"/>
        <v>0</v>
      </c>
      <c r="AL109" s="215">
        <f t="shared" si="57"/>
        <v>0</v>
      </c>
    </row>
    <row r="110" spans="1:38" x14ac:dyDescent="0.25">
      <c r="A110" s="217" t="s">
        <v>321</v>
      </c>
      <c r="B110" s="217" t="s">
        <v>123</v>
      </c>
      <c r="C110" s="217" t="s">
        <v>395</v>
      </c>
      <c r="D110" s="218">
        <v>1</v>
      </c>
      <c r="E110" s="185">
        <f>IFERROR(VLOOKUP($C110,Master_Device_DB!$J:$L,2,0),"")</f>
        <v>0.45</v>
      </c>
      <c r="F110" s="212">
        <f>IFERROR(VLOOKUP($C110,Master_Device_DB!$J:$L,3,0),"")</f>
        <v>8.3000000000000007</v>
      </c>
      <c r="G110" s="219">
        <f t="shared" si="34"/>
        <v>0</v>
      </c>
      <c r="H110" s="220"/>
      <c r="I110" s="209">
        <f t="shared" si="42"/>
        <v>0</v>
      </c>
      <c r="J110" s="215">
        <f t="shared" si="43"/>
        <v>0</v>
      </c>
      <c r="K110" s="219">
        <f t="shared" si="58"/>
        <v>0</v>
      </c>
      <c r="L110" s="220"/>
      <c r="M110" s="209">
        <f t="shared" si="44"/>
        <v>0</v>
      </c>
      <c r="N110" s="215">
        <f t="shared" si="45"/>
        <v>0</v>
      </c>
      <c r="O110" s="219">
        <f t="shared" si="59"/>
        <v>0</v>
      </c>
      <c r="P110" s="220"/>
      <c r="Q110" s="209">
        <f t="shared" si="46"/>
        <v>0</v>
      </c>
      <c r="R110" s="215">
        <f t="shared" si="47"/>
        <v>0</v>
      </c>
      <c r="S110" s="219">
        <f t="shared" si="60"/>
        <v>0</v>
      </c>
      <c r="T110" s="220"/>
      <c r="U110" s="209">
        <f t="shared" si="48"/>
        <v>0</v>
      </c>
      <c r="V110" s="215">
        <f t="shared" si="49"/>
        <v>0</v>
      </c>
      <c r="W110" s="219">
        <f t="shared" si="61"/>
        <v>0</v>
      </c>
      <c r="X110" s="220"/>
      <c r="Y110" s="209">
        <f t="shared" si="50"/>
        <v>0</v>
      </c>
      <c r="Z110" s="215">
        <f t="shared" si="51"/>
        <v>0</v>
      </c>
      <c r="AA110" s="219">
        <f t="shared" si="62"/>
        <v>0</v>
      </c>
      <c r="AB110" s="220"/>
      <c r="AC110" s="209">
        <f t="shared" si="52"/>
        <v>0</v>
      </c>
      <c r="AD110" s="215">
        <f t="shared" si="53"/>
        <v>0</v>
      </c>
      <c r="AE110" s="219">
        <f t="shared" si="63"/>
        <v>0</v>
      </c>
      <c r="AF110" s="220"/>
      <c r="AG110" s="209">
        <f t="shared" si="54"/>
        <v>0</v>
      </c>
      <c r="AH110" s="215">
        <f t="shared" si="55"/>
        <v>0</v>
      </c>
      <c r="AI110" s="219">
        <f t="shared" si="64"/>
        <v>0</v>
      </c>
      <c r="AJ110" s="220"/>
      <c r="AK110" s="209">
        <f t="shared" si="56"/>
        <v>0</v>
      </c>
      <c r="AL110" s="215">
        <f t="shared" si="57"/>
        <v>0</v>
      </c>
    </row>
    <row r="111" spans="1:38" x14ac:dyDescent="0.25">
      <c r="A111" s="217" t="s">
        <v>321</v>
      </c>
      <c r="B111" s="217" t="s">
        <v>124</v>
      </c>
      <c r="C111" s="217" t="s">
        <v>396</v>
      </c>
      <c r="D111" s="218">
        <v>1</v>
      </c>
      <c r="E111" s="185">
        <f>IFERROR(VLOOKUP($C111,Master_Device_DB!$J:$L,2,0),"")</f>
        <v>0.45</v>
      </c>
      <c r="F111" s="212">
        <f>IFERROR(VLOOKUP($C111,Master_Device_DB!$J:$L,3,0),"")</f>
        <v>10.4</v>
      </c>
      <c r="G111" s="219">
        <f t="shared" si="34"/>
        <v>0</v>
      </c>
      <c r="H111" s="220"/>
      <c r="I111" s="209">
        <f t="shared" si="42"/>
        <v>0</v>
      </c>
      <c r="J111" s="215">
        <f t="shared" si="43"/>
        <v>0</v>
      </c>
      <c r="K111" s="219">
        <f t="shared" si="58"/>
        <v>0</v>
      </c>
      <c r="L111" s="220"/>
      <c r="M111" s="209">
        <f t="shared" si="44"/>
        <v>0</v>
      </c>
      <c r="N111" s="215">
        <f t="shared" si="45"/>
        <v>0</v>
      </c>
      <c r="O111" s="219">
        <f t="shared" si="59"/>
        <v>0</v>
      </c>
      <c r="P111" s="220"/>
      <c r="Q111" s="209">
        <f t="shared" si="46"/>
        <v>0</v>
      </c>
      <c r="R111" s="215">
        <f t="shared" si="47"/>
        <v>0</v>
      </c>
      <c r="S111" s="219">
        <f t="shared" si="60"/>
        <v>0</v>
      </c>
      <c r="T111" s="220"/>
      <c r="U111" s="209">
        <f t="shared" si="48"/>
        <v>0</v>
      </c>
      <c r="V111" s="215">
        <f t="shared" si="49"/>
        <v>0</v>
      </c>
      <c r="W111" s="219">
        <f t="shared" si="61"/>
        <v>0</v>
      </c>
      <c r="X111" s="220"/>
      <c r="Y111" s="209">
        <f t="shared" si="50"/>
        <v>0</v>
      </c>
      <c r="Z111" s="215">
        <f t="shared" si="51"/>
        <v>0</v>
      </c>
      <c r="AA111" s="219">
        <f t="shared" si="62"/>
        <v>0</v>
      </c>
      <c r="AB111" s="220"/>
      <c r="AC111" s="209">
        <f t="shared" si="52"/>
        <v>0</v>
      </c>
      <c r="AD111" s="215">
        <f t="shared" si="53"/>
        <v>0</v>
      </c>
      <c r="AE111" s="219">
        <f t="shared" si="63"/>
        <v>0</v>
      </c>
      <c r="AF111" s="220"/>
      <c r="AG111" s="209">
        <f t="shared" si="54"/>
        <v>0</v>
      </c>
      <c r="AH111" s="215">
        <f t="shared" si="55"/>
        <v>0</v>
      </c>
      <c r="AI111" s="219">
        <f t="shared" si="64"/>
        <v>0</v>
      </c>
      <c r="AJ111" s="220"/>
      <c r="AK111" s="209">
        <f t="shared" si="56"/>
        <v>0</v>
      </c>
      <c r="AL111" s="215">
        <f t="shared" si="57"/>
        <v>0</v>
      </c>
    </row>
    <row r="112" spans="1:38" x14ac:dyDescent="0.25">
      <c r="A112" s="217" t="s">
        <v>321</v>
      </c>
      <c r="B112" s="217" t="s">
        <v>125</v>
      </c>
      <c r="C112" s="217" t="s">
        <v>398</v>
      </c>
      <c r="D112" s="218">
        <v>1</v>
      </c>
      <c r="E112" s="185">
        <f>IFERROR(VLOOKUP($C112,Master_Device_DB!$J:$L,2,0),"")</f>
        <v>0.45</v>
      </c>
      <c r="F112" s="212">
        <f>IFERROR(VLOOKUP($C112,Master_Device_DB!$J:$L,3,0),"")</f>
        <v>7.3</v>
      </c>
      <c r="G112" s="219">
        <f t="shared" si="34"/>
        <v>0</v>
      </c>
      <c r="H112" s="220"/>
      <c r="I112" s="209">
        <f t="shared" si="42"/>
        <v>0</v>
      </c>
      <c r="J112" s="215">
        <f t="shared" si="43"/>
        <v>0</v>
      </c>
      <c r="K112" s="219">
        <f t="shared" si="58"/>
        <v>0</v>
      </c>
      <c r="L112" s="220"/>
      <c r="M112" s="209">
        <f t="shared" si="44"/>
        <v>0</v>
      </c>
      <c r="N112" s="215">
        <f t="shared" si="45"/>
        <v>0</v>
      </c>
      <c r="O112" s="219">
        <f t="shared" si="59"/>
        <v>0</v>
      </c>
      <c r="P112" s="220"/>
      <c r="Q112" s="209">
        <f t="shared" si="46"/>
        <v>0</v>
      </c>
      <c r="R112" s="215">
        <f t="shared" si="47"/>
        <v>0</v>
      </c>
      <c r="S112" s="219">
        <f t="shared" si="60"/>
        <v>0</v>
      </c>
      <c r="T112" s="220"/>
      <c r="U112" s="209">
        <f t="shared" si="48"/>
        <v>0</v>
      </c>
      <c r="V112" s="215">
        <f t="shared" si="49"/>
        <v>0</v>
      </c>
      <c r="W112" s="219">
        <f t="shared" si="61"/>
        <v>0</v>
      </c>
      <c r="X112" s="220"/>
      <c r="Y112" s="209">
        <f t="shared" si="50"/>
        <v>0</v>
      </c>
      <c r="Z112" s="215">
        <f t="shared" si="51"/>
        <v>0</v>
      </c>
      <c r="AA112" s="219">
        <f t="shared" si="62"/>
        <v>0</v>
      </c>
      <c r="AB112" s="220"/>
      <c r="AC112" s="209">
        <f t="shared" si="52"/>
        <v>0</v>
      </c>
      <c r="AD112" s="215">
        <f t="shared" si="53"/>
        <v>0</v>
      </c>
      <c r="AE112" s="219">
        <f t="shared" si="63"/>
        <v>0</v>
      </c>
      <c r="AF112" s="220"/>
      <c r="AG112" s="209">
        <f t="shared" si="54"/>
        <v>0</v>
      </c>
      <c r="AH112" s="215">
        <f t="shared" si="55"/>
        <v>0</v>
      </c>
      <c r="AI112" s="219">
        <f t="shared" si="64"/>
        <v>0</v>
      </c>
      <c r="AJ112" s="220"/>
      <c r="AK112" s="209">
        <f t="shared" si="56"/>
        <v>0</v>
      </c>
      <c r="AL112" s="215">
        <f t="shared" si="57"/>
        <v>0</v>
      </c>
    </row>
    <row r="113" spans="1:38" x14ac:dyDescent="0.25">
      <c r="A113" s="217" t="s">
        <v>321</v>
      </c>
      <c r="B113" s="217" t="s">
        <v>126</v>
      </c>
      <c r="C113" s="217" t="s">
        <v>399</v>
      </c>
      <c r="D113" s="218">
        <v>1</v>
      </c>
      <c r="E113" s="185">
        <f>IFERROR(VLOOKUP($C113,Master_Device_DB!$J:$L,2,0),"")</f>
        <v>0.45</v>
      </c>
      <c r="F113" s="212">
        <f>IFERROR(VLOOKUP($C113,Master_Device_DB!$J:$L,3,0),"")</f>
        <v>8.3000000000000007</v>
      </c>
      <c r="G113" s="219">
        <f t="shared" si="34"/>
        <v>0</v>
      </c>
      <c r="H113" s="220"/>
      <c r="I113" s="209">
        <f t="shared" si="42"/>
        <v>0</v>
      </c>
      <c r="J113" s="215">
        <f t="shared" si="43"/>
        <v>0</v>
      </c>
      <c r="K113" s="219">
        <f t="shared" si="58"/>
        <v>0</v>
      </c>
      <c r="L113" s="220"/>
      <c r="M113" s="209">
        <f t="shared" si="44"/>
        <v>0</v>
      </c>
      <c r="N113" s="215">
        <f t="shared" si="45"/>
        <v>0</v>
      </c>
      <c r="O113" s="219">
        <f t="shared" si="59"/>
        <v>0</v>
      </c>
      <c r="P113" s="220"/>
      <c r="Q113" s="209">
        <f t="shared" si="46"/>
        <v>0</v>
      </c>
      <c r="R113" s="215">
        <f t="shared" si="47"/>
        <v>0</v>
      </c>
      <c r="S113" s="219">
        <f t="shared" si="60"/>
        <v>0</v>
      </c>
      <c r="T113" s="220"/>
      <c r="U113" s="209">
        <f t="shared" si="48"/>
        <v>0</v>
      </c>
      <c r="V113" s="215">
        <f t="shared" si="49"/>
        <v>0</v>
      </c>
      <c r="W113" s="219">
        <f t="shared" si="61"/>
        <v>0</v>
      </c>
      <c r="X113" s="220"/>
      <c r="Y113" s="209">
        <f t="shared" si="50"/>
        <v>0</v>
      </c>
      <c r="Z113" s="215">
        <f t="shared" si="51"/>
        <v>0</v>
      </c>
      <c r="AA113" s="219">
        <f t="shared" si="62"/>
        <v>0</v>
      </c>
      <c r="AB113" s="220"/>
      <c r="AC113" s="209">
        <f t="shared" si="52"/>
        <v>0</v>
      </c>
      <c r="AD113" s="215">
        <f t="shared" si="53"/>
        <v>0</v>
      </c>
      <c r="AE113" s="219">
        <f t="shared" si="63"/>
        <v>0</v>
      </c>
      <c r="AF113" s="220"/>
      <c r="AG113" s="209">
        <f t="shared" si="54"/>
        <v>0</v>
      </c>
      <c r="AH113" s="215">
        <f t="shared" si="55"/>
        <v>0</v>
      </c>
      <c r="AI113" s="219">
        <f t="shared" si="64"/>
        <v>0</v>
      </c>
      <c r="AJ113" s="220"/>
      <c r="AK113" s="209">
        <f t="shared" si="56"/>
        <v>0</v>
      </c>
      <c r="AL113" s="215">
        <f t="shared" si="57"/>
        <v>0</v>
      </c>
    </row>
    <row r="114" spans="1:38" x14ac:dyDescent="0.25">
      <c r="A114" s="217" t="s">
        <v>321</v>
      </c>
      <c r="B114" s="217" t="s">
        <v>127</v>
      </c>
      <c r="C114" s="217" t="s">
        <v>400</v>
      </c>
      <c r="D114" s="218">
        <v>1</v>
      </c>
      <c r="E114" s="185">
        <f>IFERROR(VLOOKUP($C114,Master_Device_DB!$J:$L,2,0),"")</f>
        <v>0.45</v>
      </c>
      <c r="F114" s="212">
        <f>IFERROR(VLOOKUP($C114,Master_Device_DB!$J:$L,3,0),"")</f>
        <v>5.5</v>
      </c>
      <c r="G114" s="219">
        <f t="shared" si="34"/>
        <v>0</v>
      </c>
      <c r="H114" s="220"/>
      <c r="I114" s="209">
        <f t="shared" si="42"/>
        <v>0</v>
      </c>
      <c r="J114" s="215">
        <f t="shared" si="43"/>
        <v>0</v>
      </c>
      <c r="K114" s="219">
        <f t="shared" si="58"/>
        <v>0</v>
      </c>
      <c r="L114" s="220"/>
      <c r="M114" s="209">
        <f t="shared" si="44"/>
        <v>0</v>
      </c>
      <c r="N114" s="215">
        <f t="shared" si="45"/>
        <v>0</v>
      </c>
      <c r="O114" s="219">
        <f t="shared" si="59"/>
        <v>0</v>
      </c>
      <c r="P114" s="220"/>
      <c r="Q114" s="209">
        <f t="shared" si="46"/>
        <v>0</v>
      </c>
      <c r="R114" s="215">
        <f t="shared" si="47"/>
        <v>0</v>
      </c>
      <c r="S114" s="219">
        <f t="shared" si="60"/>
        <v>0</v>
      </c>
      <c r="T114" s="220"/>
      <c r="U114" s="209">
        <f t="shared" si="48"/>
        <v>0</v>
      </c>
      <c r="V114" s="215">
        <f t="shared" si="49"/>
        <v>0</v>
      </c>
      <c r="W114" s="219">
        <f t="shared" si="61"/>
        <v>0</v>
      </c>
      <c r="X114" s="220"/>
      <c r="Y114" s="209">
        <f t="shared" si="50"/>
        <v>0</v>
      </c>
      <c r="Z114" s="215">
        <f t="shared" si="51"/>
        <v>0</v>
      </c>
      <c r="AA114" s="219">
        <f t="shared" si="62"/>
        <v>0</v>
      </c>
      <c r="AB114" s="220"/>
      <c r="AC114" s="209">
        <f t="shared" si="52"/>
        <v>0</v>
      </c>
      <c r="AD114" s="215">
        <f t="shared" si="53"/>
        <v>0</v>
      </c>
      <c r="AE114" s="219">
        <f t="shared" si="63"/>
        <v>0</v>
      </c>
      <c r="AF114" s="220"/>
      <c r="AG114" s="209">
        <f t="shared" si="54"/>
        <v>0</v>
      </c>
      <c r="AH114" s="215">
        <f t="shared" si="55"/>
        <v>0</v>
      </c>
      <c r="AI114" s="219">
        <f t="shared" si="64"/>
        <v>0</v>
      </c>
      <c r="AJ114" s="220"/>
      <c r="AK114" s="209">
        <f t="shared" si="56"/>
        <v>0</v>
      </c>
      <c r="AL114" s="215">
        <f t="shared" si="57"/>
        <v>0</v>
      </c>
    </row>
    <row r="115" spans="1:38" x14ac:dyDescent="0.25">
      <c r="A115" s="217" t="s">
        <v>321</v>
      </c>
      <c r="B115" s="217" t="s">
        <v>128</v>
      </c>
      <c r="C115" s="217" t="s">
        <v>402</v>
      </c>
      <c r="D115" s="218">
        <v>1</v>
      </c>
      <c r="E115" s="185">
        <f>IFERROR(VLOOKUP($C115,Master_Device_DB!$J:$L,2,0),"")</f>
        <v>0.45</v>
      </c>
      <c r="F115" s="212">
        <f>IFERROR(VLOOKUP($C115,Master_Device_DB!$J:$L,3,0),"")</f>
        <v>5.5</v>
      </c>
      <c r="G115" s="219">
        <f t="shared" si="34"/>
        <v>0</v>
      </c>
      <c r="H115" s="220"/>
      <c r="I115" s="209">
        <f t="shared" si="42"/>
        <v>0</v>
      </c>
      <c r="J115" s="215">
        <f t="shared" si="43"/>
        <v>0</v>
      </c>
      <c r="K115" s="219">
        <f t="shared" si="58"/>
        <v>0</v>
      </c>
      <c r="L115" s="220"/>
      <c r="M115" s="209">
        <f t="shared" si="44"/>
        <v>0</v>
      </c>
      <c r="N115" s="215">
        <f t="shared" si="45"/>
        <v>0</v>
      </c>
      <c r="O115" s="219">
        <f t="shared" si="59"/>
        <v>0</v>
      </c>
      <c r="P115" s="220"/>
      <c r="Q115" s="209">
        <f t="shared" si="46"/>
        <v>0</v>
      </c>
      <c r="R115" s="215">
        <f t="shared" si="47"/>
        <v>0</v>
      </c>
      <c r="S115" s="219">
        <f t="shared" si="60"/>
        <v>0</v>
      </c>
      <c r="T115" s="220"/>
      <c r="U115" s="209">
        <f t="shared" si="48"/>
        <v>0</v>
      </c>
      <c r="V115" s="215">
        <f t="shared" si="49"/>
        <v>0</v>
      </c>
      <c r="W115" s="219">
        <f t="shared" si="61"/>
        <v>0</v>
      </c>
      <c r="X115" s="220"/>
      <c r="Y115" s="209">
        <f t="shared" si="50"/>
        <v>0</v>
      </c>
      <c r="Z115" s="215">
        <f t="shared" si="51"/>
        <v>0</v>
      </c>
      <c r="AA115" s="219">
        <f t="shared" si="62"/>
        <v>0</v>
      </c>
      <c r="AB115" s="220"/>
      <c r="AC115" s="209">
        <f t="shared" si="52"/>
        <v>0</v>
      </c>
      <c r="AD115" s="215">
        <f t="shared" si="53"/>
        <v>0</v>
      </c>
      <c r="AE115" s="219">
        <f t="shared" si="63"/>
        <v>0</v>
      </c>
      <c r="AF115" s="220"/>
      <c r="AG115" s="209">
        <f t="shared" si="54"/>
        <v>0</v>
      </c>
      <c r="AH115" s="215">
        <f t="shared" si="55"/>
        <v>0</v>
      </c>
      <c r="AI115" s="219">
        <f t="shared" si="64"/>
        <v>0</v>
      </c>
      <c r="AJ115" s="220"/>
      <c r="AK115" s="209">
        <f t="shared" si="56"/>
        <v>0</v>
      </c>
      <c r="AL115" s="215">
        <f t="shared" si="57"/>
        <v>0</v>
      </c>
    </row>
    <row r="116" spans="1:38" x14ac:dyDescent="0.25">
      <c r="A116" s="217" t="s">
        <v>321</v>
      </c>
      <c r="B116" s="217" t="s">
        <v>129</v>
      </c>
      <c r="C116" s="217" t="s">
        <v>404</v>
      </c>
      <c r="D116" s="218">
        <v>1</v>
      </c>
      <c r="E116" s="185">
        <f>IFERROR(VLOOKUP($C116,Master_Device_DB!$J:$L,2,0),"")</f>
        <v>0.65</v>
      </c>
      <c r="F116" s="212">
        <f>IFERROR(VLOOKUP($C116,Master_Device_DB!$J:$L,3,0),"")</f>
        <v>4</v>
      </c>
      <c r="G116" s="219">
        <f t="shared" si="34"/>
        <v>0</v>
      </c>
      <c r="H116" s="220"/>
      <c r="I116" s="209">
        <f t="shared" si="42"/>
        <v>0</v>
      </c>
      <c r="J116" s="215">
        <f t="shared" si="43"/>
        <v>0</v>
      </c>
      <c r="K116" s="219">
        <f t="shared" si="58"/>
        <v>0</v>
      </c>
      <c r="L116" s="220"/>
      <c r="M116" s="209">
        <f t="shared" si="44"/>
        <v>0</v>
      </c>
      <c r="N116" s="215">
        <f t="shared" si="45"/>
        <v>0</v>
      </c>
      <c r="O116" s="219">
        <f t="shared" si="59"/>
        <v>0</v>
      </c>
      <c r="P116" s="220"/>
      <c r="Q116" s="209">
        <f t="shared" si="46"/>
        <v>0</v>
      </c>
      <c r="R116" s="215">
        <f t="shared" si="47"/>
        <v>0</v>
      </c>
      <c r="S116" s="219">
        <f t="shared" si="60"/>
        <v>0</v>
      </c>
      <c r="T116" s="220"/>
      <c r="U116" s="209">
        <f t="shared" si="48"/>
        <v>0</v>
      </c>
      <c r="V116" s="215">
        <f t="shared" si="49"/>
        <v>0</v>
      </c>
      <c r="W116" s="219">
        <f t="shared" si="61"/>
        <v>0</v>
      </c>
      <c r="X116" s="220"/>
      <c r="Y116" s="209">
        <f t="shared" si="50"/>
        <v>0</v>
      </c>
      <c r="Z116" s="215">
        <f t="shared" si="51"/>
        <v>0</v>
      </c>
      <c r="AA116" s="219">
        <f t="shared" si="62"/>
        <v>0</v>
      </c>
      <c r="AB116" s="220"/>
      <c r="AC116" s="209">
        <f t="shared" si="52"/>
        <v>0</v>
      </c>
      <c r="AD116" s="215">
        <f t="shared" si="53"/>
        <v>0</v>
      </c>
      <c r="AE116" s="219">
        <f t="shared" si="63"/>
        <v>0</v>
      </c>
      <c r="AF116" s="220"/>
      <c r="AG116" s="209">
        <f t="shared" si="54"/>
        <v>0</v>
      </c>
      <c r="AH116" s="215">
        <f t="shared" si="55"/>
        <v>0</v>
      </c>
      <c r="AI116" s="219">
        <f t="shared" si="64"/>
        <v>0</v>
      </c>
      <c r="AJ116" s="220"/>
      <c r="AK116" s="209">
        <f t="shared" si="56"/>
        <v>0</v>
      </c>
      <c r="AL116" s="215">
        <f t="shared" si="57"/>
        <v>0</v>
      </c>
    </row>
    <row r="117" spans="1:38" x14ac:dyDescent="0.25">
      <c r="A117" s="217" t="s">
        <v>321</v>
      </c>
      <c r="B117" s="217" t="s">
        <v>130</v>
      </c>
      <c r="C117" s="217" t="s">
        <v>405</v>
      </c>
      <c r="D117" s="218">
        <v>1</v>
      </c>
      <c r="E117" s="185">
        <f>IFERROR(VLOOKUP($C117,Master_Device_DB!$J:$L,2,0),"")</f>
        <v>0.65</v>
      </c>
      <c r="F117" s="212">
        <f>IFERROR(VLOOKUP($C117,Master_Device_DB!$J:$L,3,0),"")</f>
        <v>9</v>
      </c>
      <c r="G117" s="219">
        <f t="shared" si="34"/>
        <v>0</v>
      </c>
      <c r="H117" s="220"/>
      <c r="I117" s="209">
        <f t="shared" si="42"/>
        <v>0</v>
      </c>
      <c r="J117" s="215">
        <f t="shared" si="43"/>
        <v>0</v>
      </c>
      <c r="K117" s="219">
        <f t="shared" si="58"/>
        <v>0</v>
      </c>
      <c r="L117" s="220"/>
      <c r="M117" s="209">
        <f t="shared" si="44"/>
        <v>0</v>
      </c>
      <c r="N117" s="215">
        <f t="shared" si="45"/>
        <v>0</v>
      </c>
      <c r="O117" s="219">
        <f t="shared" si="59"/>
        <v>0</v>
      </c>
      <c r="P117" s="220"/>
      <c r="Q117" s="209">
        <f t="shared" si="46"/>
        <v>0</v>
      </c>
      <c r="R117" s="215">
        <f t="shared" si="47"/>
        <v>0</v>
      </c>
      <c r="S117" s="219">
        <f t="shared" si="60"/>
        <v>0</v>
      </c>
      <c r="T117" s="220"/>
      <c r="U117" s="209">
        <f t="shared" si="48"/>
        <v>0</v>
      </c>
      <c r="V117" s="215">
        <f t="shared" si="49"/>
        <v>0</v>
      </c>
      <c r="W117" s="219">
        <f t="shared" si="61"/>
        <v>0</v>
      </c>
      <c r="X117" s="220"/>
      <c r="Y117" s="209">
        <f t="shared" si="50"/>
        <v>0</v>
      </c>
      <c r="Z117" s="215">
        <f t="shared" si="51"/>
        <v>0</v>
      </c>
      <c r="AA117" s="219">
        <f t="shared" si="62"/>
        <v>0</v>
      </c>
      <c r="AB117" s="220"/>
      <c r="AC117" s="209">
        <f t="shared" si="52"/>
        <v>0</v>
      </c>
      <c r="AD117" s="215">
        <f t="shared" si="53"/>
        <v>0</v>
      </c>
      <c r="AE117" s="219">
        <f t="shared" si="63"/>
        <v>0</v>
      </c>
      <c r="AF117" s="220"/>
      <c r="AG117" s="209">
        <f t="shared" si="54"/>
        <v>0</v>
      </c>
      <c r="AH117" s="215">
        <f t="shared" si="55"/>
        <v>0</v>
      </c>
      <c r="AI117" s="219">
        <f t="shared" si="64"/>
        <v>0</v>
      </c>
      <c r="AJ117" s="220"/>
      <c r="AK117" s="209">
        <f t="shared" si="56"/>
        <v>0</v>
      </c>
      <c r="AL117" s="215">
        <f t="shared" si="57"/>
        <v>0</v>
      </c>
    </row>
    <row r="118" spans="1:38" x14ac:dyDescent="0.25">
      <c r="A118" s="217" t="s">
        <v>321</v>
      </c>
      <c r="B118" s="217" t="s">
        <v>131</v>
      </c>
      <c r="C118" s="217" t="s">
        <v>406</v>
      </c>
      <c r="D118" s="218">
        <v>1</v>
      </c>
      <c r="E118" s="185">
        <f>IFERROR(VLOOKUP($C118,Master_Device_DB!$J:$L,2,0),"")</f>
        <v>0.45</v>
      </c>
      <c r="F118" s="212">
        <f>IFERROR(VLOOKUP($C118,Master_Device_DB!$J:$L,3,0),"")</f>
        <v>10.4</v>
      </c>
      <c r="G118" s="219">
        <f t="shared" si="34"/>
        <v>0</v>
      </c>
      <c r="H118" s="220"/>
      <c r="I118" s="209">
        <f t="shared" si="42"/>
        <v>0</v>
      </c>
      <c r="J118" s="215">
        <f t="shared" si="43"/>
        <v>0</v>
      </c>
      <c r="K118" s="219">
        <f t="shared" si="58"/>
        <v>0</v>
      </c>
      <c r="L118" s="220"/>
      <c r="M118" s="209">
        <f t="shared" si="44"/>
        <v>0</v>
      </c>
      <c r="N118" s="215">
        <f t="shared" si="45"/>
        <v>0</v>
      </c>
      <c r="O118" s="219">
        <f t="shared" si="59"/>
        <v>0</v>
      </c>
      <c r="P118" s="220"/>
      <c r="Q118" s="209">
        <f t="shared" si="46"/>
        <v>0</v>
      </c>
      <c r="R118" s="215">
        <f t="shared" si="47"/>
        <v>0</v>
      </c>
      <c r="S118" s="219">
        <f t="shared" si="60"/>
        <v>0</v>
      </c>
      <c r="T118" s="220"/>
      <c r="U118" s="209">
        <f t="shared" si="48"/>
        <v>0</v>
      </c>
      <c r="V118" s="215">
        <f t="shared" si="49"/>
        <v>0</v>
      </c>
      <c r="W118" s="219">
        <f t="shared" si="61"/>
        <v>0</v>
      </c>
      <c r="X118" s="220"/>
      <c r="Y118" s="209">
        <f t="shared" si="50"/>
        <v>0</v>
      </c>
      <c r="Z118" s="215">
        <f t="shared" si="51"/>
        <v>0</v>
      </c>
      <c r="AA118" s="219">
        <f t="shared" si="62"/>
        <v>0</v>
      </c>
      <c r="AB118" s="220"/>
      <c r="AC118" s="209">
        <f t="shared" si="52"/>
        <v>0</v>
      </c>
      <c r="AD118" s="215">
        <f t="shared" si="53"/>
        <v>0</v>
      </c>
      <c r="AE118" s="219">
        <f t="shared" si="63"/>
        <v>0</v>
      </c>
      <c r="AF118" s="220"/>
      <c r="AG118" s="209">
        <f t="shared" si="54"/>
        <v>0</v>
      </c>
      <c r="AH118" s="215">
        <f t="shared" si="55"/>
        <v>0</v>
      </c>
      <c r="AI118" s="219">
        <f t="shared" si="64"/>
        <v>0</v>
      </c>
      <c r="AJ118" s="220"/>
      <c r="AK118" s="209">
        <f t="shared" si="56"/>
        <v>0</v>
      </c>
      <c r="AL118" s="215">
        <f t="shared" si="57"/>
        <v>0</v>
      </c>
    </row>
    <row r="119" spans="1:38" x14ac:dyDescent="0.25">
      <c r="A119" s="217" t="s">
        <v>321</v>
      </c>
      <c r="B119" s="217" t="s">
        <v>132</v>
      </c>
      <c r="C119" s="217" t="s">
        <v>408</v>
      </c>
      <c r="D119" s="218">
        <v>1</v>
      </c>
      <c r="E119" s="185">
        <f>IFERROR(VLOOKUP($C119,Master_Device_DB!$J:$L,2,0),"")</f>
        <v>0.45</v>
      </c>
      <c r="F119" s="212">
        <f>IFERROR(VLOOKUP($C119,Master_Device_DB!$J:$L,3,0),"")</f>
        <v>7.3</v>
      </c>
      <c r="G119" s="219">
        <f t="shared" si="34"/>
        <v>0</v>
      </c>
      <c r="H119" s="220"/>
      <c r="I119" s="209">
        <f t="shared" si="42"/>
        <v>0</v>
      </c>
      <c r="J119" s="215">
        <f t="shared" si="43"/>
        <v>0</v>
      </c>
      <c r="K119" s="219">
        <f t="shared" si="58"/>
        <v>0</v>
      </c>
      <c r="L119" s="220"/>
      <c r="M119" s="209">
        <f t="shared" si="44"/>
        <v>0</v>
      </c>
      <c r="N119" s="215">
        <f t="shared" si="45"/>
        <v>0</v>
      </c>
      <c r="O119" s="219">
        <f t="shared" si="59"/>
        <v>0</v>
      </c>
      <c r="P119" s="220"/>
      <c r="Q119" s="209">
        <f t="shared" si="46"/>
        <v>0</v>
      </c>
      <c r="R119" s="215">
        <f t="shared" si="47"/>
        <v>0</v>
      </c>
      <c r="S119" s="219">
        <f t="shared" si="60"/>
        <v>0</v>
      </c>
      <c r="T119" s="220"/>
      <c r="U119" s="209">
        <f t="shared" si="48"/>
        <v>0</v>
      </c>
      <c r="V119" s="215">
        <f t="shared" si="49"/>
        <v>0</v>
      </c>
      <c r="W119" s="219">
        <f t="shared" si="61"/>
        <v>0</v>
      </c>
      <c r="X119" s="220"/>
      <c r="Y119" s="209">
        <f t="shared" si="50"/>
        <v>0</v>
      </c>
      <c r="Z119" s="215">
        <f t="shared" si="51"/>
        <v>0</v>
      </c>
      <c r="AA119" s="219">
        <f t="shared" si="62"/>
        <v>0</v>
      </c>
      <c r="AB119" s="220"/>
      <c r="AC119" s="209">
        <f t="shared" si="52"/>
        <v>0</v>
      </c>
      <c r="AD119" s="215">
        <f t="shared" si="53"/>
        <v>0</v>
      </c>
      <c r="AE119" s="219">
        <f t="shared" si="63"/>
        <v>0</v>
      </c>
      <c r="AF119" s="220"/>
      <c r="AG119" s="209">
        <f t="shared" si="54"/>
        <v>0</v>
      </c>
      <c r="AH119" s="215">
        <f t="shared" si="55"/>
        <v>0</v>
      </c>
      <c r="AI119" s="219">
        <f t="shared" si="64"/>
        <v>0</v>
      </c>
      <c r="AJ119" s="220"/>
      <c r="AK119" s="209">
        <f t="shared" si="56"/>
        <v>0</v>
      </c>
      <c r="AL119" s="215">
        <f t="shared" si="57"/>
        <v>0</v>
      </c>
    </row>
    <row r="120" spans="1:38" x14ac:dyDescent="0.25">
      <c r="A120" s="217" t="s">
        <v>321</v>
      </c>
      <c r="B120" s="217" t="s">
        <v>133</v>
      </c>
      <c r="C120" s="217" t="s">
        <v>409</v>
      </c>
      <c r="D120" s="218">
        <v>1</v>
      </c>
      <c r="E120" s="185">
        <f>IFERROR(VLOOKUP($C120,Master_Device_DB!$J:$L,2,0),"")</f>
        <v>0.45</v>
      </c>
      <c r="F120" s="212">
        <f>IFERROR(VLOOKUP($C120,Master_Device_DB!$J:$L,3,0),"")</f>
        <v>8.3000000000000007</v>
      </c>
      <c r="G120" s="219">
        <f t="shared" si="34"/>
        <v>0</v>
      </c>
      <c r="H120" s="220"/>
      <c r="I120" s="209">
        <f t="shared" si="42"/>
        <v>0</v>
      </c>
      <c r="J120" s="215">
        <f t="shared" si="43"/>
        <v>0</v>
      </c>
      <c r="K120" s="219">
        <f t="shared" si="58"/>
        <v>0</v>
      </c>
      <c r="L120" s="220"/>
      <c r="M120" s="209">
        <f t="shared" si="44"/>
        <v>0</v>
      </c>
      <c r="N120" s="215">
        <f t="shared" si="45"/>
        <v>0</v>
      </c>
      <c r="O120" s="219">
        <f t="shared" si="59"/>
        <v>0</v>
      </c>
      <c r="P120" s="220"/>
      <c r="Q120" s="209">
        <f t="shared" si="46"/>
        <v>0</v>
      </c>
      <c r="R120" s="215">
        <f t="shared" si="47"/>
        <v>0</v>
      </c>
      <c r="S120" s="219">
        <f t="shared" si="60"/>
        <v>0</v>
      </c>
      <c r="T120" s="220"/>
      <c r="U120" s="209">
        <f t="shared" si="48"/>
        <v>0</v>
      </c>
      <c r="V120" s="215">
        <f t="shared" si="49"/>
        <v>0</v>
      </c>
      <c r="W120" s="219">
        <f t="shared" si="61"/>
        <v>0</v>
      </c>
      <c r="X120" s="220"/>
      <c r="Y120" s="209">
        <f t="shared" si="50"/>
        <v>0</v>
      </c>
      <c r="Z120" s="215">
        <f t="shared" si="51"/>
        <v>0</v>
      </c>
      <c r="AA120" s="219">
        <f t="shared" si="62"/>
        <v>0</v>
      </c>
      <c r="AB120" s="220"/>
      <c r="AC120" s="209">
        <f t="shared" si="52"/>
        <v>0</v>
      </c>
      <c r="AD120" s="215">
        <f t="shared" si="53"/>
        <v>0</v>
      </c>
      <c r="AE120" s="219">
        <f t="shared" si="63"/>
        <v>0</v>
      </c>
      <c r="AF120" s="220"/>
      <c r="AG120" s="209">
        <f t="shared" si="54"/>
        <v>0</v>
      </c>
      <c r="AH120" s="215">
        <f t="shared" si="55"/>
        <v>0</v>
      </c>
      <c r="AI120" s="219">
        <f t="shared" si="64"/>
        <v>0</v>
      </c>
      <c r="AJ120" s="220"/>
      <c r="AK120" s="209">
        <f t="shared" si="56"/>
        <v>0</v>
      </c>
      <c r="AL120" s="215">
        <f t="shared" si="57"/>
        <v>0</v>
      </c>
    </row>
    <row r="121" spans="1:38" x14ac:dyDescent="0.25">
      <c r="A121" s="217" t="s">
        <v>321</v>
      </c>
      <c r="B121" s="217" t="s">
        <v>134</v>
      </c>
      <c r="C121" s="217" t="s">
        <v>410</v>
      </c>
      <c r="D121" s="218">
        <v>1</v>
      </c>
      <c r="E121" s="185">
        <f>IFERROR(VLOOKUP($C121,Master_Device_DB!$J:$L,2,0),"")</f>
        <v>0.45</v>
      </c>
      <c r="F121" s="212">
        <f>IFERROR(VLOOKUP($C121,Master_Device_DB!$J:$L,3,0),"")</f>
        <v>10.4</v>
      </c>
      <c r="G121" s="219">
        <f t="shared" si="34"/>
        <v>0</v>
      </c>
      <c r="H121" s="220"/>
      <c r="I121" s="209">
        <f t="shared" si="42"/>
        <v>0</v>
      </c>
      <c r="J121" s="215">
        <f t="shared" si="43"/>
        <v>0</v>
      </c>
      <c r="K121" s="219">
        <f t="shared" si="58"/>
        <v>0</v>
      </c>
      <c r="L121" s="220"/>
      <c r="M121" s="209">
        <f t="shared" si="44"/>
        <v>0</v>
      </c>
      <c r="N121" s="215">
        <f t="shared" si="45"/>
        <v>0</v>
      </c>
      <c r="O121" s="219">
        <f t="shared" si="59"/>
        <v>0</v>
      </c>
      <c r="P121" s="220"/>
      <c r="Q121" s="209">
        <f t="shared" si="46"/>
        <v>0</v>
      </c>
      <c r="R121" s="215">
        <f t="shared" si="47"/>
        <v>0</v>
      </c>
      <c r="S121" s="219">
        <f t="shared" si="60"/>
        <v>0</v>
      </c>
      <c r="T121" s="220"/>
      <c r="U121" s="209">
        <f t="shared" si="48"/>
        <v>0</v>
      </c>
      <c r="V121" s="215">
        <f t="shared" si="49"/>
        <v>0</v>
      </c>
      <c r="W121" s="219">
        <f t="shared" si="61"/>
        <v>0</v>
      </c>
      <c r="X121" s="220"/>
      <c r="Y121" s="209">
        <f t="shared" si="50"/>
        <v>0</v>
      </c>
      <c r="Z121" s="215">
        <f t="shared" si="51"/>
        <v>0</v>
      </c>
      <c r="AA121" s="219">
        <f t="shared" si="62"/>
        <v>0</v>
      </c>
      <c r="AB121" s="220"/>
      <c r="AC121" s="209">
        <f t="shared" si="52"/>
        <v>0</v>
      </c>
      <c r="AD121" s="215">
        <f t="shared" si="53"/>
        <v>0</v>
      </c>
      <c r="AE121" s="219">
        <f t="shared" si="63"/>
        <v>0</v>
      </c>
      <c r="AF121" s="220"/>
      <c r="AG121" s="209">
        <f t="shared" si="54"/>
        <v>0</v>
      </c>
      <c r="AH121" s="215">
        <f t="shared" si="55"/>
        <v>0</v>
      </c>
      <c r="AI121" s="219">
        <f t="shared" si="64"/>
        <v>0</v>
      </c>
      <c r="AJ121" s="220"/>
      <c r="AK121" s="209">
        <f t="shared" si="56"/>
        <v>0</v>
      </c>
      <c r="AL121" s="215">
        <f t="shared" si="57"/>
        <v>0</v>
      </c>
    </row>
    <row r="122" spans="1:38" x14ac:dyDescent="0.25">
      <c r="A122" s="217" t="s">
        <v>321</v>
      </c>
      <c r="B122" s="217" t="s">
        <v>135</v>
      </c>
      <c r="C122" s="217" t="s">
        <v>412</v>
      </c>
      <c r="D122" s="218">
        <v>1</v>
      </c>
      <c r="E122" s="185">
        <f>IFERROR(VLOOKUP($C122,Master_Device_DB!$J:$L,2,0),"")</f>
        <v>0.45</v>
      </c>
      <c r="F122" s="212">
        <f>IFERROR(VLOOKUP($C122,Master_Device_DB!$J:$L,3,0),"")</f>
        <v>7.3</v>
      </c>
      <c r="G122" s="219">
        <f t="shared" si="34"/>
        <v>0</v>
      </c>
      <c r="H122" s="220"/>
      <c r="I122" s="209">
        <f t="shared" si="42"/>
        <v>0</v>
      </c>
      <c r="J122" s="215">
        <f t="shared" si="43"/>
        <v>0</v>
      </c>
      <c r="K122" s="219">
        <f t="shared" si="58"/>
        <v>0</v>
      </c>
      <c r="L122" s="220"/>
      <c r="M122" s="209">
        <f t="shared" si="44"/>
        <v>0</v>
      </c>
      <c r="N122" s="215">
        <f t="shared" si="45"/>
        <v>0</v>
      </c>
      <c r="O122" s="219">
        <f t="shared" si="59"/>
        <v>0</v>
      </c>
      <c r="P122" s="220"/>
      <c r="Q122" s="209">
        <f t="shared" si="46"/>
        <v>0</v>
      </c>
      <c r="R122" s="215">
        <f t="shared" si="47"/>
        <v>0</v>
      </c>
      <c r="S122" s="219">
        <f t="shared" si="60"/>
        <v>0</v>
      </c>
      <c r="T122" s="220"/>
      <c r="U122" s="209">
        <f t="shared" si="48"/>
        <v>0</v>
      </c>
      <c r="V122" s="215">
        <f t="shared" si="49"/>
        <v>0</v>
      </c>
      <c r="W122" s="219">
        <f t="shared" si="61"/>
        <v>0</v>
      </c>
      <c r="X122" s="220"/>
      <c r="Y122" s="209">
        <f t="shared" si="50"/>
        <v>0</v>
      </c>
      <c r="Z122" s="215">
        <f t="shared" si="51"/>
        <v>0</v>
      </c>
      <c r="AA122" s="219">
        <f t="shared" si="62"/>
        <v>0</v>
      </c>
      <c r="AB122" s="220"/>
      <c r="AC122" s="209">
        <f t="shared" si="52"/>
        <v>0</v>
      </c>
      <c r="AD122" s="215">
        <f t="shared" si="53"/>
        <v>0</v>
      </c>
      <c r="AE122" s="219">
        <f t="shared" si="63"/>
        <v>0</v>
      </c>
      <c r="AF122" s="220"/>
      <c r="AG122" s="209">
        <f t="shared" si="54"/>
        <v>0</v>
      </c>
      <c r="AH122" s="215">
        <f t="shared" si="55"/>
        <v>0</v>
      </c>
      <c r="AI122" s="219">
        <f t="shared" si="64"/>
        <v>0</v>
      </c>
      <c r="AJ122" s="220"/>
      <c r="AK122" s="209">
        <f t="shared" si="56"/>
        <v>0</v>
      </c>
      <c r="AL122" s="215">
        <f t="shared" si="57"/>
        <v>0</v>
      </c>
    </row>
    <row r="123" spans="1:38" x14ac:dyDescent="0.25">
      <c r="A123" s="217" t="s">
        <v>321</v>
      </c>
      <c r="B123" s="217" t="s">
        <v>136</v>
      </c>
      <c r="C123" s="217" t="s">
        <v>413</v>
      </c>
      <c r="D123" s="218">
        <v>1</v>
      </c>
      <c r="E123" s="185">
        <f>IFERROR(VLOOKUP($C123,Master_Device_DB!$J:$L,2,0),"")</f>
        <v>0.45</v>
      </c>
      <c r="F123" s="212">
        <f>IFERROR(VLOOKUP($C123,Master_Device_DB!$J:$L,3,0),"")</f>
        <v>8.3000000000000007</v>
      </c>
      <c r="G123" s="219">
        <f t="shared" si="34"/>
        <v>0</v>
      </c>
      <c r="H123" s="220"/>
      <c r="I123" s="209">
        <f t="shared" si="42"/>
        <v>0</v>
      </c>
      <c r="J123" s="215">
        <f t="shared" si="43"/>
        <v>0</v>
      </c>
      <c r="K123" s="219">
        <f t="shared" si="58"/>
        <v>0</v>
      </c>
      <c r="L123" s="220"/>
      <c r="M123" s="209">
        <f t="shared" si="44"/>
        <v>0</v>
      </c>
      <c r="N123" s="215">
        <f t="shared" si="45"/>
        <v>0</v>
      </c>
      <c r="O123" s="219">
        <f t="shared" si="59"/>
        <v>0</v>
      </c>
      <c r="P123" s="220"/>
      <c r="Q123" s="209">
        <f t="shared" si="46"/>
        <v>0</v>
      </c>
      <c r="R123" s="215">
        <f t="shared" si="47"/>
        <v>0</v>
      </c>
      <c r="S123" s="219">
        <f t="shared" si="60"/>
        <v>0</v>
      </c>
      <c r="T123" s="220"/>
      <c r="U123" s="209">
        <f t="shared" si="48"/>
        <v>0</v>
      </c>
      <c r="V123" s="215">
        <f t="shared" si="49"/>
        <v>0</v>
      </c>
      <c r="W123" s="219">
        <f t="shared" si="61"/>
        <v>0</v>
      </c>
      <c r="X123" s="220"/>
      <c r="Y123" s="209">
        <f t="shared" si="50"/>
        <v>0</v>
      </c>
      <c r="Z123" s="215">
        <f t="shared" si="51"/>
        <v>0</v>
      </c>
      <c r="AA123" s="219">
        <f t="shared" si="62"/>
        <v>0</v>
      </c>
      <c r="AB123" s="220"/>
      <c r="AC123" s="209">
        <f t="shared" si="52"/>
        <v>0</v>
      </c>
      <c r="AD123" s="215">
        <f t="shared" si="53"/>
        <v>0</v>
      </c>
      <c r="AE123" s="219">
        <f t="shared" si="63"/>
        <v>0</v>
      </c>
      <c r="AF123" s="220"/>
      <c r="AG123" s="209">
        <f t="shared" si="54"/>
        <v>0</v>
      </c>
      <c r="AH123" s="215">
        <f t="shared" si="55"/>
        <v>0</v>
      </c>
      <c r="AI123" s="219">
        <f t="shared" si="64"/>
        <v>0</v>
      </c>
      <c r="AJ123" s="220"/>
      <c r="AK123" s="209">
        <f t="shared" si="56"/>
        <v>0</v>
      </c>
      <c r="AL123" s="215">
        <f t="shared" si="57"/>
        <v>0</v>
      </c>
    </row>
    <row r="124" spans="1:38" x14ac:dyDescent="0.25">
      <c r="A124" s="217" t="s">
        <v>321</v>
      </c>
      <c r="B124" s="217" t="s">
        <v>137</v>
      </c>
      <c r="C124" s="217" t="s">
        <v>414</v>
      </c>
      <c r="D124" s="218">
        <v>1</v>
      </c>
      <c r="E124" s="185">
        <f>IFERROR(VLOOKUP($C124,Master_Device_DB!$J:$L,2,0),"")</f>
        <v>0.3</v>
      </c>
      <c r="F124" s="212">
        <f>IFERROR(VLOOKUP($C124,Master_Device_DB!$J:$L,3,0),"")</f>
        <v>22</v>
      </c>
      <c r="G124" s="219">
        <f t="shared" si="34"/>
        <v>0</v>
      </c>
      <c r="H124" s="220"/>
      <c r="I124" s="209">
        <f t="shared" si="42"/>
        <v>0</v>
      </c>
      <c r="J124" s="215">
        <f t="shared" si="43"/>
        <v>0</v>
      </c>
      <c r="K124" s="219">
        <f t="shared" si="58"/>
        <v>0</v>
      </c>
      <c r="L124" s="220"/>
      <c r="M124" s="209">
        <f t="shared" si="44"/>
        <v>0</v>
      </c>
      <c r="N124" s="215">
        <f t="shared" si="45"/>
        <v>0</v>
      </c>
      <c r="O124" s="219">
        <f t="shared" si="59"/>
        <v>0</v>
      </c>
      <c r="P124" s="220"/>
      <c r="Q124" s="209">
        <f t="shared" si="46"/>
        <v>0</v>
      </c>
      <c r="R124" s="215">
        <f t="shared" si="47"/>
        <v>0</v>
      </c>
      <c r="S124" s="219">
        <f t="shared" si="60"/>
        <v>0</v>
      </c>
      <c r="T124" s="220"/>
      <c r="U124" s="209">
        <f t="shared" si="48"/>
        <v>0</v>
      </c>
      <c r="V124" s="215">
        <f t="shared" si="49"/>
        <v>0</v>
      </c>
      <c r="W124" s="219">
        <f t="shared" si="61"/>
        <v>0</v>
      </c>
      <c r="X124" s="220"/>
      <c r="Y124" s="209">
        <f t="shared" si="50"/>
        <v>0</v>
      </c>
      <c r="Z124" s="215">
        <f t="shared" si="51"/>
        <v>0</v>
      </c>
      <c r="AA124" s="219">
        <f t="shared" si="62"/>
        <v>0</v>
      </c>
      <c r="AB124" s="220"/>
      <c r="AC124" s="209">
        <f t="shared" si="52"/>
        <v>0</v>
      </c>
      <c r="AD124" s="215">
        <f t="shared" si="53"/>
        <v>0</v>
      </c>
      <c r="AE124" s="219">
        <f t="shared" si="63"/>
        <v>0</v>
      </c>
      <c r="AF124" s="220"/>
      <c r="AG124" s="209">
        <f t="shared" si="54"/>
        <v>0</v>
      </c>
      <c r="AH124" s="215">
        <f t="shared" si="55"/>
        <v>0</v>
      </c>
      <c r="AI124" s="219">
        <f t="shared" si="64"/>
        <v>0</v>
      </c>
      <c r="AJ124" s="220"/>
      <c r="AK124" s="209">
        <f t="shared" si="56"/>
        <v>0</v>
      </c>
      <c r="AL124" s="215">
        <f t="shared" si="57"/>
        <v>0</v>
      </c>
    </row>
    <row r="125" spans="1:38" x14ac:dyDescent="0.25">
      <c r="A125" s="217" t="s">
        <v>321</v>
      </c>
      <c r="B125" s="217" t="s">
        <v>138</v>
      </c>
      <c r="C125" s="217" t="s">
        <v>416</v>
      </c>
      <c r="D125" s="218">
        <v>1</v>
      </c>
      <c r="E125" s="185">
        <f>IFERROR(VLOOKUP($C125,Master_Device_DB!$J:$L,2,0),"")</f>
        <v>0.65</v>
      </c>
      <c r="F125" s="212">
        <f>IFERROR(VLOOKUP($C125,Master_Device_DB!$J:$L,3,0),"")</f>
        <v>7</v>
      </c>
      <c r="G125" s="219">
        <f t="shared" si="34"/>
        <v>0</v>
      </c>
      <c r="H125" s="220"/>
      <c r="I125" s="209">
        <f t="shared" si="42"/>
        <v>0</v>
      </c>
      <c r="J125" s="215">
        <f t="shared" si="43"/>
        <v>0</v>
      </c>
      <c r="K125" s="219">
        <f t="shared" si="58"/>
        <v>0</v>
      </c>
      <c r="L125" s="220"/>
      <c r="M125" s="209">
        <f t="shared" si="44"/>
        <v>0</v>
      </c>
      <c r="N125" s="215">
        <f t="shared" si="45"/>
        <v>0</v>
      </c>
      <c r="O125" s="219">
        <f t="shared" si="59"/>
        <v>0</v>
      </c>
      <c r="P125" s="220"/>
      <c r="Q125" s="209">
        <f t="shared" si="46"/>
        <v>0</v>
      </c>
      <c r="R125" s="215">
        <f t="shared" si="47"/>
        <v>0</v>
      </c>
      <c r="S125" s="219">
        <f t="shared" si="60"/>
        <v>0</v>
      </c>
      <c r="T125" s="220"/>
      <c r="U125" s="209">
        <f t="shared" si="48"/>
        <v>0</v>
      </c>
      <c r="V125" s="215">
        <f t="shared" si="49"/>
        <v>0</v>
      </c>
      <c r="W125" s="219">
        <f t="shared" si="61"/>
        <v>0</v>
      </c>
      <c r="X125" s="220"/>
      <c r="Y125" s="209">
        <f t="shared" si="50"/>
        <v>0</v>
      </c>
      <c r="Z125" s="215">
        <f t="shared" si="51"/>
        <v>0</v>
      </c>
      <c r="AA125" s="219">
        <f t="shared" si="62"/>
        <v>0</v>
      </c>
      <c r="AB125" s="220"/>
      <c r="AC125" s="209">
        <f t="shared" si="52"/>
        <v>0</v>
      </c>
      <c r="AD125" s="215">
        <f t="shared" si="53"/>
        <v>0</v>
      </c>
      <c r="AE125" s="219">
        <f t="shared" si="63"/>
        <v>0</v>
      </c>
      <c r="AF125" s="220"/>
      <c r="AG125" s="209">
        <f t="shared" si="54"/>
        <v>0</v>
      </c>
      <c r="AH125" s="215">
        <f t="shared" si="55"/>
        <v>0</v>
      </c>
      <c r="AI125" s="219">
        <f t="shared" si="64"/>
        <v>0</v>
      </c>
      <c r="AJ125" s="220"/>
      <c r="AK125" s="209">
        <f t="shared" si="56"/>
        <v>0</v>
      </c>
      <c r="AL125" s="215">
        <f t="shared" si="57"/>
        <v>0</v>
      </c>
    </row>
    <row r="126" spans="1:38" x14ac:dyDescent="0.25">
      <c r="A126" s="217" t="s">
        <v>321</v>
      </c>
      <c r="B126" s="217" t="s">
        <v>139</v>
      </c>
      <c r="C126" s="217" t="s">
        <v>417</v>
      </c>
      <c r="D126" s="218">
        <v>1</v>
      </c>
      <c r="E126" s="185">
        <f>IFERROR(VLOOKUP($C126,Master_Device_DB!$J:$L,2,0),"")</f>
        <v>0.65</v>
      </c>
      <c r="F126" s="212">
        <f>IFERROR(VLOOKUP($C126,Master_Device_DB!$J:$L,3,0),"")</f>
        <v>2</v>
      </c>
      <c r="G126" s="219">
        <f t="shared" si="34"/>
        <v>0</v>
      </c>
      <c r="H126" s="220"/>
      <c r="I126" s="209">
        <f t="shared" si="42"/>
        <v>0</v>
      </c>
      <c r="J126" s="215">
        <f t="shared" si="43"/>
        <v>0</v>
      </c>
      <c r="K126" s="219">
        <f t="shared" si="58"/>
        <v>0</v>
      </c>
      <c r="L126" s="220"/>
      <c r="M126" s="209">
        <f t="shared" si="44"/>
        <v>0</v>
      </c>
      <c r="N126" s="215">
        <f t="shared" si="45"/>
        <v>0</v>
      </c>
      <c r="O126" s="219">
        <f t="shared" si="59"/>
        <v>0</v>
      </c>
      <c r="P126" s="220"/>
      <c r="Q126" s="209">
        <f t="shared" si="46"/>
        <v>0</v>
      </c>
      <c r="R126" s="215">
        <f t="shared" si="47"/>
        <v>0</v>
      </c>
      <c r="S126" s="219">
        <f t="shared" si="60"/>
        <v>0</v>
      </c>
      <c r="T126" s="220"/>
      <c r="U126" s="209">
        <f t="shared" si="48"/>
        <v>0</v>
      </c>
      <c r="V126" s="215">
        <f t="shared" si="49"/>
        <v>0</v>
      </c>
      <c r="W126" s="219">
        <f t="shared" si="61"/>
        <v>0</v>
      </c>
      <c r="X126" s="220"/>
      <c r="Y126" s="209">
        <f t="shared" si="50"/>
        <v>0</v>
      </c>
      <c r="Z126" s="215">
        <f t="shared" si="51"/>
        <v>0</v>
      </c>
      <c r="AA126" s="219">
        <f t="shared" si="62"/>
        <v>0</v>
      </c>
      <c r="AB126" s="220"/>
      <c r="AC126" s="209">
        <f t="shared" si="52"/>
        <v>0</v>
      </c>
      <c r="AD126" s="215">
        <f t="shared" si="53"/>
        <v>0</v>
      </c>
      <c r="AE126" s="219">
        <f t="shared" si="63"/>
        <v>0</v>
      </c>
      <c r="AF126" s="220"/>
      <c r="AG126" s="209">
        <f t="shared" si="54"/>
        <v>0</v>
      </c>
      <c r="AH126" s="215">
        <f t="shared" si="55"/>
        <v>0</v>
      </c>
      <c r="AI126" s="219">
        <f t="shared" si="64"/>
        <v>0</v>
      </c>
      <c r="AJ126" s="220"/>
      <c r="AK126" s="209">
        <f t="shared" si="56"/>
        <v>0</v>
      </c>
      <c r="AL126" s="215">
        <f t="shared" si="57"/>
        <v>0</v>
      </c>
    </row>
    <row r="127" spans="1:38" x14ac:dyDescent="0.25">
      <c r="A127" s="217" t="s">
        <v>321</v>
      </c>
      <c r="B127" s="217" t="s">
        <v>140</v>
      </c>
      <c r="C127" s="217" t="s">
        <v>418</v>
      </c>
      <c r="D127" s="218">
        <v>1</v>
      </c>
      <c r="E127" s="185">
        <f>IFERROR(VLOOKUP($C127,Master_Device_DB!$J:$L,2,0),"")</f>
        <v>0.65</v>
      </c>
      <c r="F127" s="212">
        <f>IFERROR(VLOOKUP($C127,Master_Device_DB!$J:$L,3,0),"")</f>
        <v>3.3</v>
      </c>
      <c r="G127" s="219">
        <f t="shared" si="34"/>
        <v>0</v>
      </c>
      <c r="H127" s="220"/>
      <c r="I127" s="209">
        <f t="shared" si="42"/>
        <v>0</v>
      </c>
      <c r="J127" s="215">
        <f t="shared" si="43"/>
        <v>0</v>
      </c>
      <c r="K127" s="219">
        <f t="shared" si="58"/>
        <v>0</v>
      </c>
      <c r="L127" s="220"/>
      <c r="M127" s="209">
        <f t="shared" si="44"/>
        <v>0</v>
      </c>
      <c r="N127" s="215">
        <f t="shared" si="45"/>
        <v>0</v>
      </c>
      <c r="O127" s="219">
        <f t="shared" si="59"/>
        <v>0</v>
      </c>
      <c r="P127" s="220"/>
      <c r="Q127" s="209">
        <f t="shared" si="46"/>
        <v>0</v>
      </c>
      <c r="R127" s="215">
        <f t="shared" si="47"/>
        <v>0</v>
      </c>
      <c r="S127" s="219">
        <f t="shared" si="60"/>
        <v>0</v>
      </c>
      <c r="T127" s="220"/>
      <c r="U127" s="209">
        <f t="shared" si="48"/>
        <v>0</v>
      </c>
      <c r="V127" s="215">
        <f t="shared" si="49"/>
        <v>0</v>
      </c>
      <c r="W127" s="219">
        <f t="shared" si="61"/>
        <v>0</v>
      </c>
      <c r="X127" s="220"/>
      <c r="Y127" s="209">
        <f t="shared" si="50"/>
        <v>0</v>
      </c>
      <c r="Z127" s="215">
        <f t="shared" si="51"/>
        <v>0</v>
      </c>
      <c r="AA127" s="219">
        <f t="shared" si="62"/>
        <v>0</v>
      </c>
      <c r="AB127" s="220"/>
      <c r="AC127" s="209">
        <f t="shared" si="52"/>
        <v>0</v>
      </c>
      <c r="AD127" s="215">
        <f t="shared" si="53"/>
        <v>0</v>
      </c>
      <c r="AE127" s="219">
        <f t="shared" si="63"/>
        <v>0</v>
      </c>
      <c r="AF127" s="220"/>
      <c r="AG127" s="209">
        <f t="shared" si="54"/>
        <v>0</v>
      </c>
      <c r="AH127" s="215">
        <f t="shared" si="55"/>
        <v>0</v>
      </c>
      <c r="AI127" s="219">
        <f t="shared" si="64"/>
        <v>0</v>
      </c>
      <c r="AJ127" s="220"/>
      <c r="AK127" s="209">
        <f t="shared" si="56"/>
        <v>0</v>
      </c>
      <c r="AL127" s="215">
        <f t="shared" si="57"/>
        <v>0</v>
      </c>
    </row>
    <row r="128" spans="1:38" x14ac:dyDescent="0.25">
      <c r="A128" s="217" t="s">
        <v>321</v>
      </c>
      <c r="B128" s="217" t="s">
        <v>138</v>
      </c>
      <c r="C128" s="217" t="s">
        <v>419</v>
      </c>
      <c r="D128" s="218">
        <v>1</v>
      </c>
      <c r="E128" s="185">
        <f>IFERROR(VLOOKUP($C128,Master_Device_DB!$J:$L,2,0),"")</f>
        <v>0.65</v>
      </c>
      <c r="F128" s="212">
        <f>IFERROR(VLOOKUP($C128,Master_Device_DB!$J:$L,3,0),"")</f>
        <v>13</v>
      </c>
      <c r="G128" s="219">
        <f t="shared" si="34"/>
        <v>0</v>
      </c>
      <c r="H128" s="220"/>
      <c r="I128" s="209">
        <f t="shared" si="42"/>
        <v>0</v>
      </c>
      <c r="J128" s="215">
        <f t="shared" si="43"/>
        <v>0</v>
      </c>
      <c r="K128" s="219">
        <f t="shared" si="58"/>
        <v>0</v>
      </c>
      <c r="L128" s="220"/>
      <c r="M128" s="209">
        <f t="shared" si="44"/>
        <v>0</v>
      </c>
      <c r="N128" s="215">
        <f t="shared" si="45"/>
        <v>0</v>
      </c>
      <c r="O128" s="219">
        <f t="shared" si="59"/>
        <v>0</v>
      </c>
      <c r="P128" s="220"/>
      <c r="Q128" s="209">
        <f t="shared" si="46"/>
        <v>0</v>
      </c>
      <c r="R128" s="215">
        <f t="shared" si="47"/>
        <v>0</v>
      </c>
      <c r="S128" s="219">
        <f t="shared" si="60"/>
        <v>0</v>
      </c>
      <c r="T128" s="220"/>
      <c r="U128" s="209">
        <f t="shared" si="48"/>
        <v>0</v>
      </c>
      <c r="V128" s="215">
        <f t="shared" si="49"/>
        <v>0</v>
      </c>
      <c r="W128" s="219">
        <f t="shared" si="61"/>
        <v>0</v>
      </c>
      <c r="X128" s="220"/>
      <c r="Y128" s="209">
        <f t="shared" si="50"/>
        <v>0</v>
      </c>
      <c r="Z128" s="215">
        <f t="shared" si="51"/>
        <v>0</v>
      </c>
      <c r="AA128" s="219">
        <f t="shared" si="62"/>
        <v>0</v>
      </c>
      <c r="AB128" s="220"/>
      <c r="AC128" s="209">
        <f t="shared" si="52"/>
        <v>0</v>
      </c>
      <c r="AD128" s="215">
        <f t="shared" si="53"/>
        <v>0</v>
      </c>
      <c r="AE128" s="219">
        <f t="shared" si="63"/>
        <v>0</v>
      </c>
      <c r="AF128" s="220"/>
      <c r="AG128" s="209">
        <f t="shared" si="54"/>
        <v>0</v>
      </c>
      <c r="AH128" s="215">
        <f t="shared" si="55"/>
        <v>0</v>
      </c>
      <c r="AI128" s="219">
        <f t="shared" si="64"/>
        <v>0</v>
      </c>
      <c r="AJ128" s="220"/>
      <c r="AK128" s="209">
        <f t="shared" si="56"/>
        <v>0</v>
      </c>
      <c r="AL128" s="215">
        <f t="shared" si="57"/>
        <v>0</v>
      </c>
    </row>
    <row r="129" spans="1:38" x14ac:dyDescent="0.25">
      <c r="A129" s="217" t="s">
        <v>321</v>
      </c>
      <c r="B129" s="217" t="s">
        <v>139</v>
      </c>
      <c r="C129" s="217" t="s">
        <v>421</v>
      </c>
      <c r="D129" s="218">
        <v>1</v>
      </c>
      <c r="E129" s="185">
        <f>IFERROR(VLOOKUP($C129,Master_Device_DB!$J:$L,2,0),"")</f>
        <v>0.65</v>
      </c>
      <c r="F129" s="212">
        <f>IFERROR(VLOOKUP($C129,Master_Device_DB!$J:$L,3,0),"")</f>
        <v>2.75</v>
      </c>
      <c r="G129" s="219">
        <f t="shared" si="34"/>
        <v>0</v>
      </c>
      <c r="H129" s="220"/>
      <c r="I129" s="209">
        <f t="shared" si="42"/>
        <v>0</v>
      </c>
      <c r="J129" s="215">
        <f t="shared" si="43"/>
        <v>0</v>
      </c>
      <c r="K129" s="219">
        <f t="shared" si="58"/>
        <v>0</v>
      </c>
      <c r="L129" s="220"/>
      <c r="M129" s="209">
        <f t="shared" si="44"/>
        <v>0</v>
      </c>
      <c r="N129" s="215">
        <f t="shared" si="45"/>
        <v>0</v>
      </c>
      <c r="O129" s="219">
        <f t="shared" si="59"/>
        <v>0</v>
      </c>
      <c r="P129" s="220"/>
      <c r="Q129" s="209">
        <f t="shared" si="46"/>
        <v>0</v>
      </c>
      <c r="R129" s="215">
        <f t="shared" si="47"/>
        <v>0</v>
      </c>
      <c r="S129" s="219">
        <f t="shared" si="60"/>
        <v>0</v>
      </c>
      <c r="T129" s="220"/>
      <c r="U129" s="209">
        <f t="shared" si="48"/>
        <v>0</v>
      </c>
      <c r="V129" s="215">
        <f t="shared" si="49"/>
        <v>0</v>
      </c>
      <c r="W129" s="219">
        <f t="shared" si="61"/>
        <v>0</v>
      </c>
      <c r="X129" s="220"/>
      <c r="Y129" s="209">
        <f t="shared" si="50"/>
        <v>0</v>
      </c>
      <c r="Z129" s="215">
        <f t="shared" si="51"/>
        <v>0</v>
      </c>
      <c r="AA129" s="219">
        <f t="shared" si="62"/>
        <v>0</v>
      </c>
      <c r="AB129" s="220"/>
      <c r="AC129" s="209">
        <f t="shared" si="52"/>
        <v>0</v>
      </c>
      <c r="AD129" s="215">
        <f t="shared" si="53"/>
        <v>0</v>
      </c>
      <c r="AE129" s="219">
        <f t="shared" si="63"/>
        <v>0</v>
      </c>
      <c r="AF129" s="220"/>
      <c r="AG129" s="209">
        <f t="shared" si="54"/>
        <v>0</v>
      </c>
      <c r="AH129" s="215">
        <f t="shared" si="55"/>
        <v>0</v>
      </c>
      <c r="AI129" s="219">
        <f t="shared" si="64"/>
        <v>0</v>
      </c>
      <c r="AJ129" s="220"/>
      <c r="AK129" s="209">
        <f t="shared" si="56"/>
        <v>0</v>
      </c>
      <c r="AL129" s="215">
        <f t="shared" si="57"/>
        <v>0</v>
      </c>
    </row>
    <row r="130" spans="1:38" x14ac:dyDescent="0.25">
      <c r="A130" s="217" t="s">
        <v>321</v>
      </c>
      <c r="B130" s="217" t="s">
        <v>141</v>
      </c>
      <c r="C130" s="217" t="s">
        <v>422</v>
      </c>
      <c r="D130" s="218">
        <v>1</v>
      </c>
      <c r="E130" s="185">
        <f>IFERROR(VLOOKUP($C130,Master_Device_DB!$J:$L,2,0),"")</f>
        <v>0.65</v>
      </c>
      <c r="F130" s="212">
        <f>IFERROR(VLOOKUP($C130,Master_Device_DB!$J:$L,3,0),"")</f>
        <v>13</v>
      </c>
      <c r="G130" s="219">
        <f t="shared" si="34"/>
        <v>0</v>
      </c>
      <c r="H130" s="220"/>
      <c r="I130" s="209">
        <f t="shared" si="42"/>
        <v>0</v>
      </c>
      <c r="J130" s="215">
        <f t="shared" si="43"/>
        <v>0</v>
      </c>
      <c r="K130" s="219">
        <f t="shared" si="58"/>
        <v>0</v>
      </c>
      <c r="L130" s="220"/>
      <c r="M130" s="209">
        <f t="shared" si="44"/>
        <v>0</v>
      </c>
      <c r="N130" s="215">
        <f t="shared" si="45"/>
        <v>0</v>
      </c>
      <c r="O130" s="219">
        <f t="shared" si="59"/>
        <v>0</v>
      </c>
      <c r="P130" s="220"/>
      <c r="Q130" s="209">
        <f t="shared" si="46"/>
        <v>0</v>
      </c>
      <c r="R130" s="215">
        <f t="shared" si="47"/>
        <v>0</v>
      </c>
      <c r="S130" s="219">
        <f t="shared" si="60"/>
        <v>0</v>
      </c>
      <c r="T130" s="220"/>
      <c r="U130" s="209">
        <f t="shared" si="48"/>
        <v>0</v>
      </c>
      <c r="V130" s="215">
        <f t="shared" si="49"/>
        <v>0</v>
      </c>
      <c r="W130" s="219">
        <f t="shared" si="61"/>
        <v>0</v>
      </c>
      <c r="X130" s="220"/>
      <c r="Y130" s="209">
        <f t="shared" si="50"/>
        <v>0</v>
      </c>
      <c r="Z130" s="215">
        <f t="shared" si="51"/>
        <v>0</v>
      </c>
      <c r="AA130" s="219">
        <f t="shared" si="62"/>
        <v>0</v>
      </c>
      <c r="AB130" s="220"/>
      <c r="AC130" s="209">
        <f t="shared" si="52"/>
        <v>0</v>
      </c>
      <c r="AD130" s="215">
        <f t="shared" si="53"/>
        <v>0</v>
      </c>
      <c r="AE130" s="219">
        <f t="shared" si="63"/>
        <v>0</v>
      </c>
      <c r="AF130" s="220"/>
      <c r="AG130" s="209">
        <f t="shared" si="54"/>
        <v>0</v>
      </c>
      <c r="AH130" s="215">
        <f t="shared" si="55"/>
        <v>0</v>
      </c>
      <c r="AI130" s="219">
        <f t="shared" si="64"/>
        <v>0</v>
      </c>
      <c r="AJ130" s="220"/>
      <c r="AK130" s="209">
        <f t="shared" si="56"/>
        <v>0</v>
      </c>
      <c r="AL130" s="215">
        <f t="shared" si="57"/>
        <v>0</v>
      </c>
    </row>
    <row r="131" spans="1:38" x14ac:dyDescent="0.25">
      <c r="A131" s="217" t="s">
        <v>321</v>
      </c>
      <c r="B131" s="217" t="s">
        <v>140</v>
      </c>
      <c r="C131" s="217" t="s">
        <v>423</v>
      </c>
      <c r="D131" s="218">
        <v>1</v>
      </c>
      <c r="E131" s="185">
        <f>IFERROR(VLOOKUP($C131,Master_Device_DB!$J:$L,2,0),"")</f>
        <v>0.65</v>
      </c>
      <c r="F131" s="212">
        <f>IFERROR(VLOOKUP($C131,Master_Device_DB!$J:$L,3,0),"")</f>
        <v>5</v>
      </c>
      <c r="G131" s="219">
        <f t="shared" si="34"/>
        <v>0</v>
      </c>
      <c r="H131" s="220"/>
      <c r="I131" s="209">
        <f t="shared" si="42"/>
        <v>0</v>
      </c>
      <c r="J131" s="215">
        <f t="shared" si="43"/>
        <v>0</v>
      </c>
      <c r="K131" s="219">
        <f t="shared" si="58"/>
        <v>0</v>
      </c>
      <c r="L131" s="220"/>
      <c r="M131" s="209">
        <f t="shared" si="44"/>
        <v>0</v>
      </c>
      <c r="N131" s="215">
        <f t="shared" si="45"/>
        <v>0</v>
      </c>
      <c r="O131" s="219">
        <f t="shared" si="59"/>
        <v>0</v>
      </c>
      <c r="P131" s="220"/>
      <c r="Q131" s="209">
        <f t="shared" si="46"/>
        <v>0</v>
      </c>
      <c r="R131" s="215">
        <f t="shared" si="47"/>
        <v>0</v>
      </c>
      <c r="S131" s="219">
        <f t="shared" si="60"/>
        <v>0</v>
      </c>
      <c r="T131" s="220"/>
      <c r="U131" s="209">
        <f t="shared" si="48"/>
        <v>0</v>
      </c>
      <c r="V131" s="215">
        <f t="shared" si="49"/>
        <v>0</v>
      </c>
      <c r="W131" s="219">
        <f t="shared" si="61"/>
        <v>0</v>
      </c>
      <c r="X131" s="220"/>
      <c r="Y131" s="209">
        <f t="shared" si="50"/>
        <v>0</v>
      </c>
      <c r="Z131" s="215">
        <f t="shared" si="51"/>
        <v>0</v>
      </c>
      <c r="AA131" s="219">
        <f t="shared" si="62"/>
        <v>0</v>
      </c>
      <c r="AB131" s="220"/>
      <c r="AC131" s="209">
        <f t="shared" si="52"/>
        <v>0</v>
      </c>
      <c r="AD131" s="215">
        <f t="shared" si="53"/>
        <v>0</v>
      </c>
      <c r="AE131" s="219">
        <f t="shared" si="63"/>
        <v>0</v>
      </c>
      <c r="AF131" s="220"/>
      <c r="AG131" s="209">
        <f t="shared" si="54"/>
        <v>0</v>
      </c>
      <c r="AH131" s="215">
        <f t="shared" si="55"/>
        <v>0</v>
      </c>
      <c r="AI131" s="219">
        <f t="shared" si="64"/>
        <v>0</v>
      </c>
      <c r="AJ131" s="220"/>
      <c r="AK131" s="209">
        <f t="shared" si="56"/>
        <v>0</v>
      </c>
      <c r="AL131" s="215">
        <f t="shared" si="57"/>
        <v>0</v>
      </c>
    </row>
    <row r="132" spans="1:38" x14ac:dyDescent="0.25">
      <c r="A132" s="217" t="s">
        <v>321</v>
      </c>
      <c r="B132" s="217"/>
      <c r="C132" s="217"/>
      <c r="D132" s="218">
        <v>1</v>
      </c>
      <c r="E132" s="185" t="str">
        <f>IFERROR(VLOOKUP($C132,Master_Device_DB!$J:$L,2,0),"")</f>
        <v/>
      </c>
      <c r="F132" s="212" t="str">
        <f>IFERROR(VLOOKUP($C132,Master_Device_DB!$J:$L,3,0),"")</f>
        <v/>
      </c>
      <c r="G132" s="219">
        <f t="shared" si="34"/>
        <v>0</v>
      </c>
      <c r="H132" s="220"/>
      <c r="I132" s="209" t="str">
        <f t="shared" si="42"/>
        <v/>
      </c>
      <c r="J132" s="215" t="str">
        <f t="shared" si="43"/>
        <v/>
      </c>
      <c r="K132" s="219">
        <f t="shared" si="58"/>
        <v>0</v>
      </c>
      <c r="L132" s="220"/>
      <c r="M132" s="209" t="str">
        <f t="shared" si="44"/>
        <v/>
      </c>
      <c r="N132" s="215" t="str">
        <f t="shared" si="45"/>
        <v/>
      </c>
      <c r="O132" s="219">
        <f t="shared" si="59"/>
        <v>0</v>
      </c>
      <c r="P132" s="220"/>
      <c r="Q132" s="209" t="str">
        <f t="shared" si="46"/>
        <v/>
      </c>
      <c r="R132" s="215" t="str">
        <f t="shared" si="47"/>
        <v/>
      </c>
      <c r="S132" s="219">
        <f t="shared" si="60"/>
        <v>0</v>
      </c>
      <c r="T132" s="220"/>
      <c r="U132" s="209" t="str">
        <f t="shared" si="48"/>
        <v/>
      </c>
      <c r="V132" s="215" t="str">
        <f t="shared" si="49"/>
        <v/>
      </c>
      <c r="W132" s="219">
        <f t="shared" si="61"/>
        <v>0</v>
      </c>
      <c r="X132" s="220"/>
      <c r="Y132" s="209" t="str">
        <f t="shared" si="50"/>
        <v/>
      </c>
      <c r="Z132" s="215" t="str">
        <f t="shared" si="51"/>
        <v/>
      </c>
      <c r="AA132" s="219">
        <f t="shared" si="62"/>
        <v>0</v>
      </c>
      <c r="AB132" s="220"/>
      <c r="AC132" s="209" t="str">
        <f t="shared" si="52"/>
        <v/>
      </c>
      <c r="AD132" s="215" t="str">
        <f t="shared" si="53"/>
        <v/>
      </c>
      <c r="AE132" s="219">
        <f t="shared" si="63"/>
        <v>0</v>
      </c>
      <c r="AF132" s="220"/>
      <c r="AG132" s="209" t="str">
        <f t="shared" si="54"/>
        <v/>
      </c>
      <c r="AH132" s="215" t="str">
        <f t="shared" si="55"/>
        <v/>
      </c>
      <c r="AI132" s="219">
        <f t="shared" si="64"/>
        <v>0</v>
      </c>
      <c r="AJ132" s="220"/>
      <c r="AK132" s="209" t="str">
        <f t="shared" si="56"/>
        <v/>
      </c>
      <c r="AL132" s="215" t="str">
        <f t="shared" si="57"/>
        <v/>
      </c>
    </row>
    <row r="133" spans="1:38" x14ac:dyDescent="0.25">
      <c r="A133" s="217" t="s">
        <v>321</v>
      </c>
      <c r="B133" s="217"/>
      <c r="C133" s="217"/>
      <c r="D133" s="218">
        <v>1</v>
      </c>
      <c r="E133" s="185" t="str">
        <f>IFERROR(VLOOKUP($C133,Master_Device_DB!$J:$L,2,0),"")</f>
        <v/>
      </c>
      <c r="F133" s="212" t="str">
        <f>IFERROR(VLOOKUP($C133,Master_Device_DB!$J:$L,3,0),"")</f>
        <v/>
      </c>
      <c r="G133" s="219">
        <f t="shared" ref="G133:G165" si="65">$D133*H133</f>
        <v>0</v>
      </c>
      <c r="H133" s="220"/>
      <c r="I133" s="209" t="str">
        <f t="shared" si="42"/>
        <v/>
      </c>
      <c r="J133" s="215" t="str">
        <f t="shared" si="43"/>
        <v/>
      </c>
      <c r="K133" s="219">
        <f t="shared" si="58"/>
        <v>0</v>
      </c>
      <c r="L133" s="220"/>
      <c r="M133" s="209" t="str">
        <f t="shared" si="44"/>
        <v/>
      </c>
      <c r="N133" s="215" t="str">
        <f t="shared" si="45"/>
        <v/>
      </c>
      <c r="O133" s="219">
        <f t="shared" si="59"/>
        <v>0</v>
      </c>
      <c r="P133" s="220"/>
      <c r="Q133" s="209" t="str">
        <f t="shared" si="46"/>
        <v/>
      </c>
      <c r="R133" s="215" t="str">
        <f t="shared" si="47"/>
        <v/>
      </c>
      <c r="S133" s="219">
        <f t="shared" si="60"/>
        <v>0</v>
      </c>
      <c r="T133" s="220"/>
      <c r="U133" s="209" t="str">
        <f t="shared" si="48"/>
        <v/>
      </c>
      <c r="V133" s="215" t="str">
        <f t="shared" si="49"/>
        <v/>
      </c>
      <c r="W133" s="219">
        <f t="shared" si="61"/>
        <v>0</v>
      </c>
      <c r="X133" s="220"/>
      <c r="Y133" s="209" t="str">
        <f t="shared" si="50"/>
        <v/>
      </c>
      <c r="Z133" s="215" t="str">
        <f t="shared" si="51"/>
        <v/>
      </c>
      <c r="AA133" s="219">
        <f t="shared" si="62"/>
        <v>0</v>
      </c>
      <c r="AB133" s="220"/>
      <c r="AC133" s="209" t="str">
        <f t="shared" si="52"/>
        <v/>
      </c>
      <c r="AD133" s="215" t="str">
        <f t="shared" si="53"/>
        <v/>
      </c>
      <c r="AE133" s="219">
        <f t="shared" si="63"/>
        <v>0</v>
      </c>
      <c r="AF133" s="220"/>
      <c r="AG133" s="209" t="str">
        <f t="shared" si="54"/>
        <v/>
      </c>
      <c r="AH133" s="215" t="str">
        <f t="shared" si="55"/>
        <v/>
      </c>
      <c r="AI133" s="219">
        <f t="shared" si="64"/>
        <v>0</v>
      </c>
      <c r="AJ133" s="220"/>
      <c r="AK133" s="209" t="str">
        <f t="shared" si="56"/>
        <v/>
      </c>
      <c r="AL133" s="215" t="str">
        <f t="shared" si="57"/>
        <v/>
      </c>
    </row>
    <row r="134" spans="1:38" x14ac:dyDescent="0.25">
      <c r="A134" s="217" t="s">
        <v>321</v>
      </c>
      <c r="B134" s="217"/>
      <c r="C134" s="217"/>
      <c r="D134" s="218">
        <v>1</v>
      </c>
      <c r="E134" s="185" t="str">
        <f>IFERROR(VLOOKUP($C134,Master_Device_DB!$J:$L,2,0),"")</f>
        <v/>
      </c>
      <c r="F134" s="212" t="str">
        <f>IFERROR(VLOOKUP($C134,Master_Device_DB!$J:$L,3,0),"")</f>
        <v/>
      </c>
      <c r="G134" s="219">
        <f t="shared" si="65"/>
        <v>0</v>
      </c>
      <c r="H134" s="220"/>
      <c r="I134" s="209" t="str">
        <f t="shared" si="42"/>
        <v/>
      </c>
      <c r="J134" s="215" t="str">
        <f t="shared" si="43"/>
        <v/>
      </c>
      <c r="K134" s="219">
        <f t="shared" ref="K134:K165" si="66">$D134*L134</f>
        <v>0</v>
      </c>
      <c r="L134" s="220"/>
      <c r="M134" s="209" t="str">
        <f t="shared" si="44"/>
        <v/>
      </c>
      <c r="N134" s="215" t="str">
        <f t="shared" si="45"/>
        <v/>
      </c>
      <c r="O134" s="219">
        <f t="shared" ref="O134:O165" si="67">$D134*P134</f>
        <v>0</v>
      </c>
      <c r="P134" s="220"/>
      <c r="Q134" s="209" t="str">
        <f t="shared" si="46"/>
        <v/>
      </c>
      <c r="R134" s="215" t="str">
        <f t="shared" si="47"/>
        <v/>
      </c>
      <c r="S134" s="219">
        <f t="shared" ref="S134:S165" si="68">$D134*T134</f>
        <v>0</v>
      </c>
      <c r="T134" s="220"/>
      <c r="U134" s="209" t="str">
        <f t="shared" si="48"/>
        <v/>
      </c>
      <c r="V134" s="215" t="str">
        <f t="shared" si="49"/>
        <v/>
      </c>
      <c r="W134" s="219">
        <f t="shared" ref="W134:W165" si="69">$D134*X134</f>
        <v>0</v>
      </c>
      <c r="X134" s="220"/>
      <c r="Y134" s="209" t="str">
        <f t="shared" si="50"/>
        <v/>
      </c>
      <c r="Z134" s="215" t="str">
        <f t="shared" si="51"/>
        <v/>
      </c>
      <c r="AA134" s="219">
        <f t="shared" ref="AA134:AA165" si="70">$D134*AB134</f>
        <v>0</v>
      </c>
      <c r="AB134" s="220"/>
      <c r="AC134" s="209" t="str">
        <f t="shared" si="52"/>
        <v/>
      </c>
      <c r="AD134" s="215" t="str">
        <f t="shared" si="53"/>
        <v/>
      </c>
      <c r="AE134" s="219">
        <f t="shared" ref="AE134:AE165" si="71">$D134*AF134</f>
        <v>0</v>
      </c>
      <c r="AF134" s="220"/>
      <c r="AG134" s="209" t="str">
        <f t="shared" si="54"/>
        <v/>
      </c>
      <c r="AH134" s="215" t="str">
        <f t="shared" si="55"/>
        <v/>
      </c>
      <c r="AI134" s="219">
        <f t="shared" ref="AI134:AI165" si="72">$D134*AJ134</f>
        <v>0</v>
      </c>
      <c r="AJ134" s="220"/>
      <c r="AK134" s="209" t="str">
        <f t="shared" si="56"/>
        <v/>
      </c>
      <c r="AL134" s="215" t="str">
        <f t="shared" si="57"/>
        <v/>
      </c>
    </row>
    <row r="135" spans="1:38" x14ac:dyDescent="0.25">
      <c r="A135" s="217" t="s">
        <v>321</v>
      </c>
      <c r="B135" s="217" t="s">
        <v>142</v>
      </c>
      <c r="C135" s="217" t="s">
        <v>427</v>
      </c>
      <c r="D135" s="218">
        <v>1</v>
      </c>
      <c r="E135" s="185">
        <f>IFERROR(VLOOKUP($C135,Master_Device_DB!$J:$L,2,0),"")</f>
        <v>0.43</v>
      </c>
      <c r="F135" s="212">
        <f>IFERROR(VLOOKUP($C135,Master_Device_DB!$J:$L,3,0),"")</f>
        <v>6.65</v>
      </c>
      <c r="G135" s="219">
        <f t="shared" si="65"/>
        <v>0</v>
      </c>
      <c r="H135" s="220"/>
      <c r="I135" s="209">
        <f t="shared" ref="I135:I169" si="73">IFERROR(H135*$E135,"")</f>
        <v>0</v>
      </c>
      <c r="J135" s="215">
        <f t="shared" ref="J135:J164" si="74">IFERROR(H135*$F135,"")</f>
        <v>0</v>
      </c>
      <c r="K135" s="219">
        <f t="shared" si="66"/>
        <v>0</v>
      </c>
      <c r="L135" s="220"/>
      <c r="M135" s="209">
        <f t="shared" ref="M135:M169" si="75">IFERROR(L135*$E135,"")</f>
        <v>0</v>
      </c>
      <c r="N135" s="215">
        <f t="shared" ref="N135:N166" si="76">IFERROR(L135*$F135,"")</f>
        <v>0</v>
      </c>
      <c r="O135" s="219">
        <f t="shared" si="67"/>
        <v>0</v>
      </c>
      <c r="P135" s="220"/>
      <c r="Q135" s="209">
        <f t="shared" ref="Q135:Q169" si="77">IFERROR(P135*$E135,"")</f>
        <v>0</v>
      </c>
      <c r="R135" s="215">
        <f t="shared" ref="R135:R166" si="78">IFERROR(P135*$F135,"")</f>
        <v>0</v>
      </c>
      <c r="S135" s="219">
        <f t="shared" si="68"/>
        <v>0</v>
      </c>
      <c r="T135" s="220"/>
      <c r="U135" s="209">
        <f t="shared" ref="U135:U169" si="79">IFERROR(T135*$E135,"")</f>
        <v>0</v>
      </c>
      <c r="V135" s="215">
        <f t="shared" ref="V135:V166" si="80">IFERROR(T135*$F135,"")</f>
        <v>0</v>
      </c>
      <c r="W135" s="219">
        <f t="shared" si="69"/>
        <v>0</v>
      </c>
      <c r="X135" s="220"/>
      <c r="Y135" s="209">
        <f t="shared" ref="Y135:Y169" si="81">IFERROR(X135*$E135,"")</f>
        <v>0</v>
      </c>
      <c r="Z135" s="215">
        <f t="shared" ref="Z135:Z165" si="82">IFERROR(X135*$F135,"")</f>
        <v>0</v>
      </c>
      <c r="AA135" s="219">
        <f t="shared" si="70"/>
        <v>0</v>
      </c>
      <c r="AB135" s="220"/>
      <c r="AC135" s="209">
        <f t="shared" ref="AC135:AC169" si="83">IFERROR(AB135*$E135,"")</f>
        <v>0</v>
      </c>
      <c r="AD135" s="215">
        <f t="shared" ref="AD135:AD165" si="84">IFERROR(AB135*$F135,"")</f>
        <v>0</v>
      </c>
      <c r="AE135" s="219">
        <f t="shared" si="71"/>
        <v>0</v>
      </c>
      <c r="AF135" s="220"/>
      <c r="AG135" s="209">
        <f t="shared" ref="AG135:AG169" si="85">IFERROR(AF135*$E135,"")</f>
        <v>0</v>
      </c>
      <c r="AH135" s="215">
        <f t="shared" ref="AH135:AH165" si="86">IFERROR(AF135*$F135,"")</f>
        <v>0</v>
      </c>
      <c r="AI135" s="219">
        <f t="shared" si="72"/>
        <v>0</v>
      </c>
      <c r="AJ135" s="220"/>
      <c r="AK135" s="209">
        <f t="shared" ref="AK135:AK169" si="87">IFERROR(AJ135*$E135,"")</f>
        <v>0</v>
      </c>
      <c r="AL135" s="215">
        <f t="shared" ref="AL135:AL165" si="88">IFERROR(AJ135*$F135,"")</f>
        <v>0</v>
      </c>
    </row>
    <row r="136" spans="1:38" x14ac:dyDescent="0.25">
      <c r="A136" s="217" t="s">
        <v>321</v>
      </c>
      <c r="B136" s="217" t="s">
        <v>143</v>
      </c>
      <c r="C136" s="217" t="s">
        <v>429</v>
      </c>
      <c r="D136" s="218">
        <v>1</v>
      </c>
      <c r="E136" s="185">
        <f>IFERROR(VLOOKUP($C136,Master_Device_DB!$J:$L,2,0),"")</f>
        <v>0.43</v>
      </c>
      <c r="F136" s="212">
        <f>IFERROR(VLOOKUP($C136,Master_Device_DB!$J:$L,3,0),"")</f>
        <v>1.98</v>
      </c>
      <c r="G136" s="219">
        <f t="shared" si="65"/>
        <v>0</v>
      </c>
      <c r="H136" s="220"/>
      <c r="I136" s="209">
        <f t="shared" si="73"/>
        <v>0</v>
      </c>
      <c r="J136" s="215">
        <f t="shared" si="74"/>
        <v>0</v>
      </c>
      <c r="K136" s="219">
        <f t="shared" si="66"/>
        <v>0</v>
      </c>
      <c r="L136" s="220"/>
      <c r="M136" s="209">
        <f t="shared" si="75"/>
        <v>0</v>
      </c>
      <c r="N136" s="215">
        <f t="shared" si="76"/>
        <v>0</v>
      </c>
      <c r="O136" s="219">
        <f t="shared" si="67"/>
        <v>0</v>
      </c>
      <c r="P136" s="220"/>
      <c r="Q136" s="209">
        <f t="shared" si="77"/>
        <v>0</v>
      </c>
      <c r="R136" s="215">
        <f t="shared" si="78"/>
        <v>0</v>
      </c>
      <c r="S136" s="219">
        <f t="shared" si="68"/>
        <v>0</v>
      </c>
      <c r="T136" s="220"/>
      <c r="U136" s="209">
        <f t="shared" si="79"/>
        <v>0</v>
      </c>
      <c r="V136" s="215">
        <f t="shared" si="80"/>
        <v>0</v>
      </c>
      <c r="W136" s="219">
        <f t="shared" si="69"/>
        <v>0</v>
      </c>
      <c r="X136" s="220"/>
      <c r="Y136" s="209">
        <f t="shared" si="81"/>
        <v>0</v>
      </c>
      <c r="Z136" s="215">
        <f t="shared" si="82"/>
        <v>0</v>
      </c>
      <c r="AA136" s="219">
        <f t="shared" si="70"/>
        <v>0</v>
      </c>
      <c r="AB136" s="220"/>
      <c r="AC136" s="209">
        <f t="shared" si="83"/>
        <v>0</v>
      </c>
      <c r="AD136" s="215">
        <f t="shared" si="84"/>
        <v>0</v>
      </c>
      <c r="AE136" s="219">
        <f t="shared" si="71"/>
        <v>0</v>
      </c>
      <c r="AF136" s="220"/>
      <c r="AG136" s="209">
        <f t="shared" si="85"/>
        <v>0</v>
      </c>
      <c r="AH136" s="215">
        <f t="shared" si="86"/>
        <v>0</v>
      </c>
      <c r="AI136" s="219">
        <f t="shared" si="72"/>
        <v>0</v>
      </c>
      <c r="AJ136" s="220"/>
      <c r="AK136" s="209">
        <f t="shared" si="87"/>
        <v>0</v>
      </c>
      <c r="AL136" s="215">
        <f t="shared" si="88"/>
        <v>0</v>
      </c>
    </row>
    <row r="137" spans="1:38" x14ac:dyDescent="0.25">
      <c r="A137" s="217" t="s">
        <v>321</v>
      </c>
      <c r="B137" s="217" t="s">
        <v>144</v>
      </c>
      <c r="C137" s="217" t="s">
        <v>430</v>
      </c>
      <c r="D137" s="218">
        <v>1</v>
      </c>
      <c r="E137" s="185">
        <f>IFERROR(VLOOKUP($C137,Master_Device_DB!$J:$L,2,0),"")</f>
        <v>0.43</v>
      </c>
      <c r="F137" s="212">
        <f>IFERROR(VLOOKUP($C137,Master_Device_DB!$J:$L,3,0),"")</f>
        <v>3.01</v>
      </c>
      <c r="G137" s="219">
        <f t="shared" si="65"/>
        <v>0</v>
      </c>
      <c r="H137" s="220"/>
      <c r="I137" s="209">
        <f t="shared" si="73"/>
        <v>0</v>
      </c>
      <c r="J137" s="215">
        <f t="shared" si="74"/>
        <v>0</v>
      </c>
      <c r="K137" s="219">
        <f t="shared" si="66"/>
        <v>0</v>
      </c>
      <c r="L137" s="220"/>
      <c r="M137" s="209">
        <f t="shared" si="75"/>
        <v>0</v>
      </c>
      <c r="N137" s="215">
        <f t="shared" si="76"/>
        <v>0</v>
      </c>
      <c r="O137" s="219">
        <f t="shared" si="67"/>
        <v>0</v>
      </c>
      <c r="P137" s="220"/>
      <c r="Q137" s="209">
        <f t="shared" si="77"/>
        <v>0</v>
      </c>
      <c r="R137" s="215">
        <f t="shared" si="78"/>
        <v>0</v>
      </c>
      <c r="S137" s="219">
        <f t="shared" si="68"/>
        <v>0</v>
      </c>
      <c r="T137" s="220"/>
      <c r="U137" s="209">
        <f t="shared" si="79"/>
        <v>0</v>
      </c>
      <c r="V137" s="215">
        <f t="shared" si="80"/>
        <v>0</v>
      </c>
      <c r="W137" s="219">
        <f t="shared" si="69"/>
        <v>0</v>
      </c>
      <c r="X137" s="220"/>
      <c r="Y137" s="209">
        <f t="shared" si="81"/>
        <v>0</v>
      </c>
      <c r="Z137" s="215">
        <f t="shared" si="82"/>
        <v>0</v>
      </c>
      <c r="AA137" s="219">
        <f t="shared" si="70"/>
        <v>0</v>
      </c>
      <c r="AB137" s="220"/>
      <c r="AC137" s="209">
        <f t="shared" si="83"/>
        <v>0</v>
      </c>
      <c r="AD137" s="215">
        <f t="shared" si="84"/>
        <v>0</v>
      </c>
      <c r="AE137" s="219">
        <f t="shared" si="71"/>
        <v>0</v>
      </c>
      <c r="AF137" s="220"/>
      <c r="AG137" s="209">
        <f t="shared" si="85"/>
        <v>0</v>
      </c>
      <c r="AH137" s="215">
        <f t="shared" si="86"/>
        <v>0</v>
      </c>
      <c r="AI137" s="219">
        <f t="shared" si="72"/>
        <v>0</v>
      </c>
      <c r="AJ137" s="220"/>
      <c r="AK137" s="209">
        <f t="shared" si="87"/>
        <v>0</v>
      </c>
      <c r="AL137" s="215">
        <f t="shared" si="88"/>
        <v>0</v>
      </c>
    </row>
    <row r="138" spans="1:38" x14ac:dyDescent="0.25">
      <c r="A138" s="217" t="s">
        <v>321</v>
      </c>
      <c r="B138" s="217" t="s">
        <v>145</v>
      </c>
      <c r="C138" s="217" t="s">
        <v>432</v>
      </c>
      <c r="D138" s="218">
        <v>1</v>
      </c>
      <c r="E138" s="185">
        <f>IFERROR(VLOOKUP($C138,Master_Device_DB!$J:$L,2,0),"")</f>
        <v>0.43</v>
      </c>
      <c r="F138" s="212">
        <f>IFERROR(VLOOKUP($C138,Master_Device_DB!$J:$L,3,0),"")</f>
        <v>8.36</v>
      </c>
      <c r="G138" s="219">
        <f t="shared" si="65"/>
        <v>0</v>
      </c>
      <c r="H138" s="220"/>
      <c r="I138" s="209">
        <f t="shared" si="73"/>
        <v>0</v>
      </c>
      <c r="J138" s="215">
        <f t="shared" si="74"/>
        <v>0</v>
      </c>
      <c r="K138" s="219">
        <f t="shared" si="66"/>
        <v>0</v>
      </c>
      <c r="L138" s="220"/>
      <c r="M138" s="209">
        <f t="shared" si="75"/>
        <v>0</v>
      </c>
      <c r="N138" s="215">
        <f t="shared" si="76"/>
        <v>0</v>
      </c>
      <c r="O138" s="219">
        <f t="shared" si="67"/>
        <v>0</v>
      </c>
      <c r="P138" s="220"/>
      <c r="Q138" s="209">
        <f t="shared" si="77"/>
        <v>0</v>
      </c>
      <c r="R138" s="215">
        <f t="shared" si="78"/>
        <v>0</v>
      </c>
      <c r="S138" s="219">
        <f t="shared" si="68"/>
        <v>0</v>
      </c>
      <c r="T138" s="220"/>
      <c r="U138" s="209">
        <f t="shared" si="79"/>
        <v>0</v>
      </c>
      <c r="V138" s="215">
        <f t="shared" si="80"/>
        <v>0</v>
      </c>
      <c r="W138" s="219">
        <f t="shared" si="69"/>
        <v>0</v>
      </c>
      <c r="X138" s="220"/>
      <c r="Y138" s="209">
        <f t="shared" si="81"/>
        <v>0</v>
      </c>
      <c r="Z138" s="215">
        <f t="shared" si="82"/>
        <v>0</v>
      </c>
      <c r="AA138" s="219">
        <f t="shared" si="70"/>
        <v>0</v>
      </c>
      <c r="AB138" s="220"/>
      <c r="AC138" s="209">
        <f t="shared" si="83"/>
        <v>0</v>
      </c>
      <c r="AD138" s="215">
        <f t="shared" si="84"/>
        <v>0</v>
      </c>
      <c r="AE138" s="219">
        <f t="shared" si="71"/>
        <v>0</v>
      </c>
      <c r="AF138" s="220"/>
      <c r="AG138" s="209">
        <f t="shared" si="85"/>
        <v>0</v>
      </c>
      <c r="AH138" s="215">
        <f t="shared" si="86"/>
        <v>0</v>
      </c>
      <c r="AI138" s="219">
        <f t="shared" si="72"/>
        <v>0</v>
      </c>
      <c r="AJ138" s="220"/>
      <c r="AK138" s="209">
        <f t="shared" si="87"/>
        <v>0</v>
      </c>
      <c r="AL138" s="215">
        <f t="shared" si="88"/>
        <v>0</v>
      </c>
    </row>
    <row r="139" spans="1:38" x14ac:dyDescent="0.25">
      <c r="A139" s="217" t="s">
        <v>321</v>
      </c>
      <c r="B139" s="217" t="s">
        <v>146</v>
      </c>
      <c r="C139" s="217" t="s">
        <v>435</v>
      </c>
      <c r="D139" s="218">
        <v>1</v>
      </c>
      <c r="E139" s="185">
        <f>IFERROR(VLOOKUP($C139,Master_Device_DB!$J:$L,2,0),"")</f>
        <v>0.43</v>
      </c>
      <c r="F139" s="212">
        <f>IFERROR(VLOOKUP($C139,Master_Device_DB!$J:$L,3,0),"")</f>
        <v>3.3</v>
      </c>
      <c r="G139" s="219">
        <f t="shared" si="65"/>
        <v>0</v>
      </c>
      <c r="H139" s="220"/>
      <c r="I139" s="209">
        <f t="shared" si="73"/>
        <v>0</v>
      </c>
      <c r="J139" s="215">
        <f t="shared" si="74"/>
        <v>0</v>
      </c>
      <c r="K139" s="219">
        <f t="shared" si="66"/>
        <v>0</v>
      </c>
      <c r="L139" s="220"/>
      <c r="M139" s="209">
        <f t="shared" si="75"/>
        <v>0</v>
      </c>
      <c r="N139" s="215">
        <f t="shared" si="76"/>
        <v>0</v>
      </c>
      <c r="O139" s="219">
        <f t="shared" si="67"/>
        <v>0</v>
      </c>
      <c r="P139" s="220"/>
      <c r="Q139" s="209">
        <f t="shared" si="77"/>
        <v>0</v>
      </c>
      <c r="R139" s="215">
        <f t="shared" si="78"/>
        <v>0</v>
      </c>
      <c r="S139" s="219">
        <f t="shared" si="68"/>
        <v>0</v>
      </c>
      <c r="T139" s="220"/>
      <c r="U139" s="209">
        <f t="shared" si="79"/>
        <v>0</v>
      </c>
      <c r="V139" s="215">
        <f t="shared" si="80"/>
        <v>0</v>
      </c>
      <c r="W139" s="219">
        <f t="shared" si="69"/>
        <v>0</v>
      </c>
      <c r="X139" s="220"/>
      <c r="Y139" s="209">
        <f t="shared" si="81"/>
        <v>0</v>
      </c>
      <c r="Z139" s="215">
        <f t="shared" si="82"/>
        <v>0</v>
      </c>
      <c r="AA139" s="219">
        <f t="shared" si="70"/>
        <v>0</v>
      </c>
      <c r="AB139" s="220"/>
      <c r="AC139" s="209">
        <f t="shared" si="83"/>
        <v>0</v>
      </c>
      <c r="AD139" s="215">
        <f t="shared" si="84"/>
        <v>0</v>
      </c>
      <c r="AE139" s="219">
        <f t="shared" si="71"/>
        <v>0</v>
      </c>
      <c r="AF139" s="220"/>
      <c r="AG139" s="209">
        <f t="shared" si="85"/>
        <v>0</v>
      </c>
      <c r="AH139" s="215">
        <f t="shared" si="86"/>
        <v>0</v>
      </c>
      <c r="AI139" s="219">
        <f t="shared" si="72"/>
        <v>0</v>
      </c>
      <c r="AJ139" s="220"/>
      <c r="AK139" s="209">
        <f t="shared" si="87"/>
        <v>0</v>
      </c>
      <c r="AL139" s="215">
        <f t="shared" si="88"/>
        <v>0</v>
      </c>
    </row>
    <row r="140" spans="1:38" x14ac:dyDescent="0.25">
      <c r="A140" s="217" t="s">
        <v>321</v>
      </c>
      <c r="B140" s="217" t="s">
        <v>147</v>
      </c>
      <c r="C140" s="217" t="s">
        <v>437</v>
      </c>
      <c r="D140" s="218">
        <v>1</v>
      </c>
      <c r="E140" s="185">
        <f>IFERROR(VLOOKUP($C140,Master_Device_DB!$J:$L,2,0),"")</f>
        <v>0.43</v>
      </c>
      <c r="F140" s="212">
        <f>IFERROR(VLOOKUP($C140,Master_Device_DB!$J:$L,3,0),"")</f>
        <v>4.71</v>
      </c>
      <c r="G140" s="219">
        <f t="shared" si="65"/>
        <v>0</v>
      </c>
      <c r="H140" s="220"/>
      <c r="I140" s="209">
        <f t="shared" si="73"/>
        <v>0</v>
      </c>
      <c r="J140" s="215">
        <f t="shared" si="74"/>
        <v>0</v>
      </c>
      <c r="K140" s="219">
        <f t="shared" si="66"/>
        <v>0</v>
      </c>
      <c r="L140" s="220"/>
      <c r="M140" s="209">
        <f t="shared" si="75"/>
        <v>0</v>
      </c>
      <c r="N140" s="215">
        <f t="shared" si="76"/>
        <v>0</v>
      </c>
      <c r="O140" s="219">
        <f t="shared" si="67"/>
        <v>0</v>
      </c>
      <c r="P140" s="220"/>
      <c r="Q140" s="209">
        <f t="shared" si="77"/>
        <v>0</v>
      </c>
      <c r="R140" s="215">
        <f t="shared" si="78"/>
        <v>0</v>
      </c>
      <c r="S140" s="219">
        <f t="shared" si="68"/>
        <v>0</v>
      </c>
      <c r="T140" s="220"/>
      <c r="U140" s="209">
        <f t="shared" si="79"/>
        <v>0</v>
      </c>
      <c r="V140" s="215">
        <f t="shared" si="80"/>
        <v>0</v>
      </c>
      <c r="W140" s="219">
        <f t="shared" si="69"/>
        <v>0</v>
      </c>
      <c r="X140" s="220"/>
      <c r="Y140" s="209">
        <f t="shared" si="81"/>
        <v>0</v>
      </c>
      <c r="Z140" s="215">
        <f t="shared" si="82"/>
        <v>0</v>
      </c>
      <c r="AA140" s="219">
        <f t="shared" si="70"/>
        <v>0</v>
      </c>
      <c r="AB140" s="220"/>
      <c r="AC140" s="209">
        <f t="shared" si="83"/>
        <v>0</v>
      </c>
      <c r="AD140" s="215">
        <f t="shared" si="84"/>
        <v>0</v>
      </c>
      <c r="AE140" s="219">
        <f t="shared" si="71"/>
        <v>0</v>
      </c>
      <c r="AF140" s="220"/>
      <c r="AG140" s="209">
        <f t="shared" si="85"/>
        <v>0</v>
      </c>
      <c r="AH140" s="215">
        <f t="shared" si="86"/>
        <v>0</v>
      </c>
      <c r="AI140" s="219">
        <f t="shared" si="72"/>
        <v>0</v>
      </c>
      <c r="AJ140" s="220"/>
      <c r="AK140" s="209">
        <f t="shared" si="87"/>
        <v>0</v>
      </c>
      <c r="AL140" s="215">
        <f t="shared" si="88"/>
        <v>0</v>
      </c>
    </row>
    <row r="141" spans="1:38" x14ac:dyDescent="0.25">
      <c r="A141" s="217" t="s">
        <v>321</v>
      </c>
      <c r="B141" s="217" t="s">
        <v>148</v>
      </c>
      <c r="C141" s="217" t="s">
        <v>438</v>
      </c>
      <c r="D141" s="218">
        <v>1</v>
      </c>
      <c r="E141" s="185">
        <f>IFERROR(VLOOKUP($C141,Master_Device_DB!$J:$L,2,0),"")</f>
        <v>0.43</v>
      </c>
      <c r="F141" s="212">
        <f>IFERROR(VLOOKUP($C141,Master_Device_DB!$J:$L,3,0),"")</f>
        <v>1.9</v>
      </c>
      <c r="G141" s="219">
        <f t="shared" si="65"/>
        <v>0</v>
      </c>
      <c r="H141" s="220"/>
      <c r="I141" s="209">
        <f t="shared" si="73"/>
        <v>0</v>
      </c>
      <c r="J141" s="215">
        <f t="shared" si="74"/>
        <v>0</v>
      </c>
      <c r="K141" s="219">
        <f t="shared" si="66"/>
        <v>0</v>
      </c>
      <c r="L141" s="220"/>
      <c r="M141" s="209">
        <f t="shared" si="75"/>
        <v>0</v>
      </c>
      <c r="N141" s="215">
        <f t="shared" si="76"/>
        <v>0</v>
      </c>
      <c r="O141" s="219">
        <f t="shared" si="67"/>
        <v>0</v>
      </c>
      <c r="P141" s="220"/>
      <c r="Q141" s="209">
        <f t="shared" si="77"/>
        <v>0</v>
      </c>
      <c r="R141" s="215">
        <f t="shared" si="78"/>
        <v>0</v>
      </c>
      <c r="S141" s="219">
        <f t="shared" si="68"/>
        <v>0</v>
      </c>
      <c r="T141" s="220"/>
      <c r="U141" s="209">
        <f t="shared" si="79"/>
        <v>0</v>
      </c>
      <c r="V141" s="215">
        <f t="shared" si="80"/>
        <v>0</v>
      </c>
      <c r="W141" s="219">
        <f t="shared" si="69"/>
        <v>0</v>
      </c>
      <c r="X141" s="220"/>
      <c r="Y141" s="209">
        <f t="shared" si="81"/>
        <v>0</v>
      </c>
      <c r="Z141" s="215">
        <f t="shared" si="82"/>
        <v>0</v>
      </c>
      <c r="AA141" s="219">
        <f t="shared" si="70"/>
        <v>0</v>
      </c>
      <c r="AB141" s="220"/>
      <c r="AC141" s="209">
        <f t="shared" si="83"/>
        <v>0</v>
      </c>
      <c r="AD141" s="215">
        <f t="shared" si="84"/>
        <v>0</v>
      </c>
      <c r="AE141" s="219">
        <f t="shared" si="71"/>
        <v>0</v>
      </c>
      <c r="AF141" s="220"/>
      <c r="AG141" s="209">
        <f t="shared" si="85"/>
        <v>0</v>
      </c>
      <c r="AH141" s="215">
        <f t="shared" si="86"/>
        <v>0</v>
      </c>
      <c r="AI141" s="219">
        <f t="shared" si="72"/>
        <v>0</v>
      </c>
      <c r="AJ141" s="220"/>
      <c r="AK141" s="209">
        <f t="shared" si="87"/>
        <v>0</v>
      </c>
      <c r="AL141" s="215">
        <f t="shared" si="88"/>
        <v>0</v>
      </c>
    </row>
    <row r="142" spans="1:38" x14ac:dyDescent="0.25">
      <c r="A142" s="217" t="s">
        <v>321</v>
      </c>
      <c r="B142" s="217" t="s">
        <v>149</v>
      </c>
      <c r="C142" s="217"/>
      <c r="D142" s="218">
        <v>1</v>
      </c>
      <c r="E142" s="185" t="str">
        <f>IFERROR(VLOOKUP($C142,Master_Device_DB!$J:$L,2,0),"")</f>
        <v/>
      </c>
      <c r="F142" s="212" t="str">
        <f>IFERROR(VLOOKUP($C142,Master_Device_DB!$J:$L,3,0),"")</f>
        <v/>
      </c>
      <c r="G142" s="219">
        <f t="shared" si="65"/>
        <v>0</v>
      </c>
      <c r="H142" s="220"/>
      <c r="I142" s="209" t="str">
        <f t="shared" si="73"/>
        <v/>
      </c>
      <c r="J142" s="215" t="str">
        <f t="shared" si="74"/>
        <v/>
      </c>
      <c r="K142" s="219">
        <f t="shared" si="66"/>
        <v>0</v>
      </c>
      <c r="L142" s="220"/>
      <c r="M142" s="209" t="str">
        <f t="shared" si="75"/>
        <v/>
      </c>
      <c r="N142" s="215" t="str">
        <f t="shared" si="76"/>
        <v/>
      </c>
      <c r="O142" s="219">
        <f t="shared" si="67"/>
        <v>0</v>
      </c>
      <c r="P142" s="220"/>
      <c r="Q142" s="209" t="str">
        <f t="shared" si="77"/>
        <v/>
      </c>
      <c r="R142" s="215" t="str">
        <f t="shared" si="78"/>
        <v/>
      </c>
      <c r="S142" s="219">
        <f t="shared" si="68"/>
        <v>0</v>
      </c>
      <c r="T142" s="220"/>
      <c r="U142" s="209" t="str">
        <f t="shared" si="79"/>
        <v/>
      </c>
      <c r="V142" s="215" t="str">
        <f t="shared" si="80"/>
        <v/>
      </c>
      <c r="W142" s="219">
        <f t="shared" si="69"/>
        <v>0</v>
      </c>
      <c r="X142" s="220"/>
      <c r="Y142" s="209" t="str">
        <f t="shared" si="81"/>
        <v/>
      </c>
      <c r="Z142" s="215" t="str">
        <f t="shared" si="82"/>
        <v/>
      </c>
      <c r="AA142" s="219">
        <f t="shared" si="70"/>
        <v>0</v>
      </c>
      <c r="AB142" s="220"/>
      <c r="AC142" s="209" t="str">
        <f t="shared" si="83"/>
        <v/>
      </c>
      <c r="AD142" s="215" t="str">
        <f t="shared" si="84"/>
        <v/>
      </c>
      <c r="AE142" s="219">
        <f t="shared" si="71"/>
        <v>0</v>
      </c>
      <c r="AF142" s="220"/>
      <c r="AG142" s="209" t="str">
        <f t="shared" si="85"/>
        <v/>
      </c>
      <c r="AH142" s="215" t="str">
        <f t="shared" si="86"/>
        <v/>
      </c>
      <c r="AI142" s="219">
        <f t="shared" si="72"/>
        <v>0</v>
      </c>
      <c r="AJ142" s="220"/>
      <c r="AK142" s="209" t="str">
        <f t="shared" si="87"/>
        <v/>
      </c>
      <c r="AL142" s="215" t="str">
        <f t="shared" si="88"/>
        <v/>
      </c>
    </row>
    <row r="143" spans="1:38" x14ac:dyDescent="0.25">
      <c r="A143" s="217" t="s">
        <v>321</v>
      </c>
      <c r="B143" s="217" t="s">
        <v>150</v>
      </c>
      <c r="C143" s="217"/>
      <c r="D143" s="218">
        <v>1</v>
      </c>
      <c r="E143" s="185" t="str">
        <f>IFERROR(VLOOKUP($C143,Master_Device_DB!$J:$L,2,0),"")</f>
        <v/>
      </c>
      <c r="F143" s="212" t="str">
        <f>IFERROR(VLOOKUP($C143,Master_Device_DB!$J:$L,3,0),"")</f>
        <v/>
      </c>
      <c r="G143" s="219">
        <f t="shared" si="65"/>
        <v>0</v>
      </c>
      <c r="H143" s="220"/>
      <c r="I143" s="209" t="str">
        <f t="shared" si="73"/>
        <v/>
      </c>
      <c r="J143" s="215" t="str">
        <f t="shared" si="74"/>
        <v/>
      </c>
      <c r="K143" s="219">
        <f t="shared" si="66"/>
        <v>0</v>
      </c>
      <c r="L143" s="220"/>
      <c r="M143" s="209" t="str">
        <f t="shared" si="75"/>
        <v/>
      </c>
      <c r="N143" s="215" t="str">
        <f t="shared" si="76"/>
        <v/>
      </c>
      <c r="O143" s="219">
        <f t="shared" si="67"/>
        <v>0</v>
      </c>
      <c r="P143" s="220"/>
      <c r="Q143" s="209" t="str">
        <f t="shared" si="77"/>
        <v/>
      </c>
      <c r="R143" s="215" t="str">
        <f t="shared" si="78"/>
        <v/>
      </c>
      <c r="S143" s="219">
        <f t="shared" si="68"/>
        <v>0</v>
      </c>
      <c r="T143" s="220"/>
      <c r="U143" s="209" t="str">
        <f t="shared" si="79"/>
        <v/>
      </c>
      <c r="V143" s="215" t="str">
        <f t="shared" si="80"/>
        <v/>
      </c>
      <c r="W143" s="219">
        <f t="shared" si="69"/>
        <v>0</v>
      </c>
      <c r="X143" s="220"/>
      <c r="Y143" s="209" t="str">
        <f t="shared" si="81"/>
        <v/>
      </c>
      <c r="Z143" s="215" t="str">
        <f t="shared" si="82"/>
        <v/>
      </c>
      <c r="AA143" s="219">
        <f t="shared" si="70"/>
        <v>0</v>
      </c>
      <c r="AB143" s="220"/>
      <c r="AC143" s="209" t="str">
        <f t="shared" si="83"/>
        <v/>
      </c>
      <c r="AD143" s="215" t="str">
        <f t="shared" si="84"/>
        <v/>
      </c>
      <c r="AE143" s="219">
        <f t="shared" si="71"/>
        <v>0</v>
      </c>
      <c r="AF143" s="220"/>
      <c r="AG143" s="209" t="str">
        <f t="shared" si="85"/>
        <v/>
      </c>
      <c r="AH143" s="215" t="str">
        <f t="shared" si="86"/>
        <v/>
      </c>
      <c r="AI143" s="219">
        <f t="shared" si="72"/>
        <v>0</v>
      </c>
      <c r="AJ143" s="220"/>
      <c r="AK143" s="209" t="str">
        <f t="shared" si="87"/>
        <v/>
      </c>
      <c r="AL143" s="215" t="str">
        <f t="shared" si="88"/>
        <v/>
      </c>
    </row>
    <row r="144" spans="1:38" x14ac:dyDescent="0.25">
      <c r="A144" s="217" t="s">
        <v>321</v>
      </c>
      <c r="B144" s="217" t="s">
        <v>151</v>
      </c>
      <c r="C144" s="217"/>
      <c r="D144" s="218">
        <v>1</v>
      </c>
      <c r="E144" s="185" t="str">
        <f>IFERROR(VLOOKUP($C144,Master_Device_DB!$J:$L,2,0),"")</f>
        <v/>
      </c>
      <c r="F144" s="212" t="str">
        <f>IFERROR(VLOOKUP($C144,Master_Device_DB!$J:$L,3,0),"")</f>
        <v/>
      </c>
      <c r="G144" s="219">
        <f t="shared" si="65"/>
        <v>0</v>
      </c>
      <c r="H144" s="220"/>
      <c r="I144" s="209" t="str">
        <f t="shared" si="73"/>
        <v/>
      </c>
      <c r="J144" s="215" t="str">
        <f t="shared" si="74"/>
        <v/>
      </c>
      <c r="K144" s="219">
        <f t="shared" si="66"/>
        <v>0</v>
      </c>
      <c r="L144" s="220"/>
      <c r="M144" s="209" t="str">
        <f t="shared" si="75"/>
        <v/>
      </c>
      <c r="N144" s="215" t="str">
        <f t="shared" si="76"/>
        <v/>
      </c>
      <c r="O144" s="219">
        <f t="shared" si="67"/>
        <v>0</v>
      </c>
      <c r="P144" s="220"/>
      <c r="Q144" s="209" t="str">
        <f t="shared" si="77"/>
        <v/>
      </c>
      <c r="R144" s="215" t="str">
        <f t="shared" si="78"/>
        <v/>
      </c>
      <c r="S144" s="219">
        <f t="shared" si="68"/>
        <v>0</v>
      </c>
      <c r="T144" s="220"/>
      <c r="U144" s="209" t="str">
        <f t="shared" si="79"/>
        <v/>
      </c>
      <c r="V144" s="215" t="str">
        <f t="shared" si="80"/>
        <v/>
      </c>
      <c r="W144" s="219">
        <f t="shared" si="69"/>
        <v>0</v>
      </c>
      <c r="X144" s="220"/>
      <c r="Y144" s="209" t="str">
        <f t="shared" si="81"/>
        <v/>
      </c>
      <c r="Z144" s="215" t="str">
        <f t="shared" si="82"/>
        <v/>
      </c>
      <c r="AA144" s="219">
        <f t="shared" si="70"/>
        <v>0</v>
      </c>
      <c r="AB144" s="220"/>
      <c r="AC144" s="209" t="str">
        <f t="shared" si="83"/>
        <v/>
      </c>
      <c r="AD144" s="215" t="str">
        <f t="shared" si="84"/>
        <v/>
      </c>
      <c r="AE144" s="219">
        <f t="shared" si="71"/>
        <v>0</v>
      </c>
      <c r="AF144" s="220"/>
      <c r="AG144" s="209" t="str">
        <f t="shared" si="85"/>
        <v/>
      </c>
      <c r="AH144" s="215" t="str">
        <f t="shared" si="86"/>
        <v/>
      </c>
      <c r="AI144" s="219">
        <f t="shared" si="72"/>
        <v>0</v>
      </c>
      <c r="AJ144" s="220"/>
      <c r="AK144" s="209" t="str">
        <f t="shared" si="87"/>
        <v/>
      </c>
      <c r="AL144" s="215" t="str">
        <f t="shared" si="88"/>
        <v/>
      </c>
    </row>
    <row r="145" spans="1:38" x14ac:dyDescent="0.25">
      <c r="A145" s="217" t="s">
        <v>321</v>
      </c>
      <c r="B145" s="217" t="s">
        <v>152</v>
      </c>
      <c r="C145" s="217"/>
      <c r="D145" s="218">
        <v>1</v>
      </c>
      <c r="E145" s="185" t="str">
        <f>IFERROR(VLOOKUP($C145,Master_Device_DB!$J:$L,2,0),"")</f>
        <v/>
      </c>
      <c r="F145" s="212" t="str">
        <f>IFERROR(VLOOKUP($C145,Master_Device_DB!$J:$L,3,0),"")</f>
        <v/>
      </c>
      <c r="G145" s="219">
        <f t="shared" si="65"/>
        <v>0</v>
      </c>
      <c r="H145" s="220"/>
      <c r="I145" s="209" t="str">
        <f t="shared" si="73"/>
        <v/>
      </c>
      <c r="J145" s="215" t="str">
        <f t="shared" si="74"/>
        <v/>
      </c>
      <c r="K145" s="219">
        <f t="shared" si="66"/>
        <v>0</v>
      </c>
      <c r="L145" s="220"/>
      <c r="M145" s="209" t="str">
        <f t="shared" si="75"/>
        <v/>
      </c>
      <c r="N145" s="215" t="str">
        <f t="shared" si="76"/>
        <v/>
      </c>
      <c r="O145" s="219">
        <f t="shared" si="67"/>
        <v>0</v>
      </c>
      <c r="P145" s="220"/>
      <c r="Q145" s="209" t="str">
        <f t="shared" si="77"/>
        <v/>
      </c>
      <c r="R145" s="215" t="str">
        <f t="shared" si="78"/>
        <v/>
      </c>
      <c r="S145" s="219">
        <f t="shared" si="68"/>
        <v>0</v>
      </c>
      <c r="T145" s="220"/>
      <c r="U145" s="209" t="str">
        <f t="shared" si="79"/>
        <v/>
      </c>
      <c r="V145" s="215" t="str">
        <f t="shared" si="80"/>
        <v/>
      </c>
      <c r="W145" s="219">
        <f t="shared" si="69"/>
        <v>0</v>
      </c>
      <c r="X145" s="220"/>
      <c r="Y145" s="209" t="str">
        <f t="shared" si="81"/>
        <v/>
      </c>
      <c r="Z145" s="215" t="str">
        <f t="shared" si="82"/>
        <v/>
      </c>
      <c r="AA145" s="219">
        <f t="shared" si="70"/>
        <v>0</v>
      </c>
      <c r="AB145" s="220"/>
      <c r="AC145" s="209" t="str">
        <f t="shared" si="83"/>
        <v/>
      </c>
      <c r="AD145" s="215" t="str">
        <f t="shared" si="84"/>
        <v/>
      </c>
      <c r="AE145" s="219">
        <f t="shared" si="71"/>
        <v>0</v>
      </c>
      <c r="AF145" s="220"/>
      <c r="AG145" s="209" t="str">
        <f t="shared" si="85"/>
        <v/>
      </c>
      <c r="AH145" s="215" t="str">
        <f t="shared" si="86"/>
        <v/>
      </c>
      <c r="AI145" s="219">
        <f t="shared" si="72"/>
        <v>0</v>
      </c>
      <c r="AJ145" s="220"/>
      <c r="AK145" s="209" t="str">
        <f t="shared" si="87"/>
        <v/>
      </c>
      <c r="AL145" s="215" t="str">
        <f t="shared" si="88"/>
        <v/>
      </c>
    </row>
    <row r="146" spans="1:38" x14ac:dyDescent="0.25">
      <c r="A146" s="217" t="s">
        <v>321</v>
      </c>
      <c r="B146" s="217" t="s">
        <v>153</v>
      </c>
      <c r="C146" s="217" t="s">
        <v>446</v>
      </c>
      <c r="D146" s="218">
        <v>1</v>
      </c>
      <c r="E146" s="185">
        <f>IFERROR(VLOOKUP($C146,Master_Device_DB!$J:$L,2,0),"")</f>
        <v>0.43</v>
      </c>
      <c r="F146" s="212">
        <f>IFERROR(VLOOKUP($C146,Master_Device_DB!$J:$L,3,0),"")</f>
        <v>2.2000000000000002</v>
      </c>
      <c r="G146" s="219">
        <f t="shared" si="65"/>
        <v>0</v>
      </c>
      <c r="H146" s="220"/>
      <c r="I146" s="209">
        <f t="shared" si="73"/>
        <v>0</v>
      </c>
      <c r="J146" s="215">
        <f t="shared" si="74"/>
        <v>0</v>
      </c>
      <c r="K146" s="219">
        <f t="shared" si="66"/>
        <v>0</v>
      </c>
      <c r="L146" s="220"/>
      <c r="M146" s="209">
        <f t="shared" si="75"/>
        <v>0</v>
      </c>
      <c r="N146" s="215">
        <f t="shared" si="76"/>
        <v>0</v>
      </c>
      <c r="O146" s="219">
        <f t="shared" si="67"/>
        <v>0</v>
      </c>
      <c r="P146" s="220"/>
      <c r="Q146" s="209">
        <f t="shared" si="77"/>
        <v>0</v>
      </c>
      <c r="R146" s="215">
        <f t="shared" si="78"/>
        <v>0</v>
      </c>
      <c r="S146" s="219">
        <f t="shared" si="68"/>
        <v>0</v>
      </c>
      <c r="T146" s="220"/>
      <c r="U146" s="209">
        <f t="shared" si="79"/>
        <v>0</v>
      </c>
      <c r="V146" s="215">
        <f t="shared" si="80"/>
        <v>0</v>
      </c>
      <c r="W146" s="219">
        <f t="shared" si="69"/>
        <v>0</v>
      </c>
      <c r="X146" s="220"/>
      <c r="Y146" s="209">
        <f t="shared" si="81"/>
        <v>0</v>
      </c>
      <c r="Z146" s="215">
        <f t="shared" si="82"/>
        <v>0</v>
      </c>
      <c r="AA146" s="219">
        <f t="shared" si="70"/>
        <v>0</v>
      </c>
      <c r="AB146" s="220"/>
      <c r="AC146" s="209">
        <f t="shared" si="83"/>
        <v>0</v>
      </c>
      <c r="AD146" s="215">
        <f t="shared" si="84"/>
        <v>0</v>
      </c>
      <c r="AE146" s="219">
        <f t="shared" si="71"/>
        <v>0</v>
      </c>
      <c r="AF146" s="220"/>
      <c r="AG146" s="209">
        <f t="shared" si="85"/>
        <v>0</v>
      </c>
      <c r="AH146" s="215">
        <f t="shared" si="86"/>
        <v>0</v>
      </c>
      <c r="AI146" s="219">
        <f t="shared" si="72"/>
        <v>0</v>
      </c>
      <c r="AJ146" s="220"/>
      <c r="AK146" s="209">
        <f t="shared" si="87"/>
        <v>0</v>
      </c>
      <c r="AL146" s="215">
        <f t="shared" si="88"/>
        <v>0</v>
      </c>
    </row>
    <row r="147" spans="1:38" x14ac:dyDescent="0.25">
      <c r="A147" s="217" t="s">
        <v>321</v>
      </c>
      <c r="B147" s="217" t="s">
        <v>154</v>
      </c>
      <c r="C147" s="217" t="s">
        <v>448</v>
      </c>
      <c r="D147" s="218">
        <v>1</v>
      </c>
      <c r="E147" s="185">
        <f>IFERROR(VLOOKUP($C147,Master_Device_DB!$J:$L,2,0),"")</f>
        <v>0.43</v>
      </c>
      <c r="F147" s="212">
        <f>IFERROR(VLOOKUP($C147,Master_Device_DB!$J:$L,3,0),"")</f>
        <v>6.81</v>
      </c>
      <c r="G147" s="219">
        <f t="shared" si="65"/>
        <v>0</v>
      </c>
      <c r="H147" s="220"/>
      <c r="I147" s="209">
        <f t="shared" si="73"/>
        <v>0</v>
      </c>
      <c r="J147" s="215">
        <f t="shared" si="74"/>
        <v>0</v>
      </c>
      <c r="K147" s="219">
        <f t="shared" si="66"/>
        <v>0</v>
      </c>
      <c r="L147" s="220"/>
      <c r="M147" s="209">
        <f t="shared" si="75"/>
        <v>0</v>
      </c>
      <c r="N147" s="215">
        <f t="shared" si="76"/>
        <v>0</v>
      </c>
      <c r="O147" s="219">
        <f t="shared" si="67"/>
        <v>0</v>
      </c>
      <c r="P147" s="220"/>
      <c r="Q147" s="209">
        <f t="shared" si="77"/>
        <v>0</v>
      </c>
      <c r="R147" s="215">
        <f t="shared" si="78"/>
        <v>0</v>
      </c>
      <c r="S147" s="219">
        <f t="shared" si="68"/>
        <v>0</v>
      </c>
      <c r="T147" s="220"/>
      <c r="U147" s="209">
        <f t="shared" si="79"/>
        <v>0</v>
      </c>
      <c r="V147" s="215">
        <f t="shared" si="80"/>
        <v>0</v>
      </c>
      <c r="W147" s="219">
        <f t="shared" si="69"/>
        <v>0</v>
      </c>
      <c r="X147" s="220"/>
      <c r="Y147" s="209">
        <f t="shared" si="81"/>
        <v>0</v>
      </c>
      <c r="Z147" s="215">
        <f t="shared" si="82"/>
        <v>0</v>
      </c>
      <c r="AA147" s="219">
        <f t="shared" si="70"/>
        <v>0</v>
      </c>
      <c r="AB147" s="220"/>
      <c r="AC147" s="209">
        <f t="shared" si="83"/>
        <v>0</v>
      </c>
      <c r="AD147" s="215">
        <f t="shared" si="84"/>
        <v>0</v>
      </c>
      <c r="AE147" s="219">
        <f t="shared" si="71"/>
        <v>0</v>
      </c>
      <c r="AF147" s="220"/>
      <c r="AG147" s="209">
        <f t="shared" si="85"/>
        <v>0</v>
      </c>
      <c r="AH147" s="215">
        <f t="shared" si="86"/>
        <v>0</v>
      </c>
      <c r="AI147" s="219">
        <f t="shared" si="72"/>
        <v>0</v>
      </c>
      <c r="AJ147" s="220"/>
      <c r="AK147" s="209">
        <f t="shared" si="87"/>
        <v>0</v>
      </c>
      <c r="AL147" s="215">
        <f t="shared" si="88"/>
        <v>0</v>
      </c>
    </row>
    <row r="148" spans="1:38" x14ac:dyDescent="0.25">
      <c r="A148" s="217" t="s">
        <v>321</v>
      </c>
      <c r="B148" s="217" t="s">
        <v>155</v>
      </c>
      <c r="C148" s="217" t="s">
        <v>449</v>
      </c>
      <c r="D148" s="218">
        <v>1</v>
      </c>
      <c r="E148" s="185">
        <f>IFERROR(VLOOKUP($C148,Master_Device_DB!$J:$L,2,0),"")</f>
        <v>0.43</v>
      </c>
      <c r="F148" s="212">
        <f>IFERROR(VLOOKUP($C148,Master_Device_DB!$J:$L,3,0),"")</f>
        <v>4.04</v>
      </c>
      <c r="G148" s="219">
        <f t="shared" si="65"/>
        <v>0</v>
      </c>
      <c r="H148" s="220"/>
      <c r="I148" s="209">
        <f t="shared" si="73"/>
        <v>0</v>
      </c>
      <c r="J148" s="215">
        <f t="shared" si="74"/>
        <v>0</v>
      </c>
      <c r="K148" s="219">
        <f t="shared" si="66"/>
        <v>0</v>
      </c>
      <c r="L148" s="220"/>
      <c r="M148" s="209">
        <f t="shared" si="75"/>
        <v>0</v>
      </c>
      <c r="N148" s="215">
        <f t="shared" si="76"/>
        <v>0</v>
      </c>
      <c r="O148" s="219">
        <f t="shared" si="67"/>
        <v>0</v>
      </c>
      <c r="P148" s="220"/>
      <c r="Q148" s="209">
        <f t="shared" si="77"/>
        <v>0</v>
      </c>
      <c r="R148" s="215">
        <f t="shared" si="78"/>
        <v>0</v>
      </c>
      <c r="S148" s="219">
        <f t="shared" si="68"/>
        <v>0</v>
      </c>
      <c r="T148" s="220"/>
      <c r="U148" s="209">
        <f t="shared" si="79"/>
        <v>0</v>
      </c>
      <c r="V148" s="215">
        <f t="shared" si="80"/>
        <v>0</v>
      </c>
      <c r="W148" s="219">
        <f t="shared" si="69"/>
        <v>0</v>
      </c>
      <c r="X148" s="220"/>
      <c r="Y148" s="209">
        <f t="shared" si="81"/>
        <v>0</v>
      </c>
      <c r="Z148" s="215">
        <f t="shared" si="82"/>
        <v>0</v>
      </c>
      <c r="AA148" s="219">
        <f t="shared" si="70"/>
        <v>0</v>
      </c>
      <c r="AB148" s="220"/>
      <c r="AC148" s="209">
        <f t="shared" si="83"/>
        <v>0</v>
      </c>
      <c r="AD148" s="215">
        <f t="shared" si="84"/>
        <v>0</v>
      </c>
      <c r="AE148" s="219">
        <f t="shared" si="71"/>
        <v>0</v>
      </c>
      <c r="AF148" s="220"/>
      <c r="AG148" s="209">
        <f t="shared" si="85"/>
        <v>0</v>
      </c>
      <c r="AH148" s="215">
        <f t="shared" si="86"/>
        <v>0</v>
      </c>
      <c r="AI148" s="219">
        <f t="shared" si="72"/>
        <v>0</v>
      </c>
      <c r="AJ148" s="220"/>
      <c r="AK148" s="209">
        <f t="shared" si="87"/>
        <v>0</v>
      </c>
      <c r="AL148" s="215">
        <f t="shared" si="88"/>
        <v>0</v>
      </c>
    </row>
    <row r="149" spans="1:38" x14ac:dyDescent="0.25">
      <c r="A149" s="217" t="s">
        <v>321</v>
      </c>
      <c r="B149" s="217" t="s">
        <v>156</v>
      </c>
      <c r="C149" s="217" t="s">
        <v>450</v>
      </c>
      <c r="D149" s="218">
        <v>1</v>
      </c>
      <c r="E149" s="185">
        <f>IFERROR(VLOOKUP($C149,Master_Device_DB!$J:$L,2,0),"")</f>
        <v>0.43</v>
      </c>
      <c r="F149" s="212">
        <f>IFERROR(VLOOKUP($C149,Master_Device_DB!$J:$L,3,0),"")</f>
        <v>8.6999999999999993</v>
      </c>
      <c r="G149" s="219">
        <f t="shared" si="65"/>
        <v>0</v>
      </c>
      <c r="H149" s="220"/>
      <c r="I149" s="209">
        <f t="shared" si="73"/>
        <v>0</v>
      </c>
      <c r="J149" s="215">
        <f t="shared" si="74"/>
        <v>0</v>
      </c>
      <c r="K149" s="219">
        <f t="shared" si="66"/>
        <v>0</v>
      </c>
      <c r="L149" s="220"/>
      <c r="M149" s="209">
        <f t="shared" si="75"/>
        <v>0</v>
      </c>
      <c r="N149" s="215">
        <f t="shared" si="76"/>
        <v>0</v>
      </c>
      <c r="O149" s="219">
        <f t="shared" si="67"/>
        <v>0</v>
      </c>
      <c r="P149" s="220"/>
      <c r="Q149" s="209">
        <f t="shared" si="77"/>
        <v>0</v>
      </c>
      <c r="R149" s="215">
        <f t="shared" si="78"/>
        <v>0</v>
      </c>
      <c r="S149" s="219">
        <f t="shared" si="68"/>
        <v>0</v>
      </c>
      <c r="T149" s="220"/>
      <c r="U149" s="209">
        <f t="shared" si="79"/>
        <v>0</v>
      </c>
      <c r="V149" s="215">
        <f t="shared" si="80"/>
        <v>0</v>
      </c>
      <c r="W149" s="219">
        <f t="shared" si="69"/>
        <v>0</v>
      </c>
      <c r="X149" s="220"/>
      <c r="Y149" s="209">
        <f t="shared" si="81"/>
        <v>0</v>
      </c>
      <c r="Z149" s="215">
        <f t="shared" si="82"/>
        <v>0</v>
      </c>
      <c r="AA149" s="219">
        <f t="shared" si="70"/>
        <v>0</v>
      </c>
      <c r="AB149" s="220"/>
      <c r="AC149" s="209">
        <f t="shared" si="83"/>
        <v>0</v>
      </c>
      <c r="AD149" s="215">
        <f t="shared" si="84"/>
        <v>0</v>
      </c>
      <c r="AE149" s="219">
        <f t="shared" si="71"/>
        <v>0</v>
      </c>
      <c r="AF149" s="220"/>
      <c r="AG149" s="209">
        <f t="shared" si="85"/>
        <v>0</v>
      </c>
      <c r="AH149" s="215">
        <f t="shared" si="86"/>
        <v>0</v>
      </c>
      <c r="AI149" s="219">
        <f t="shared" si="72"/>
        <v>0</v>
      </c>
      <c r="AJ149" s="220"/>
      <c r="AK149" s="209">
        <f t="shared" si="87"/>
        <v>0</v>
      </c>
      <c r="AL149" s="215">
        <f t="shared" si="88"/>
        <v>0</v>
      </c>
    </row>
    <row r="150" spans="1:38" x14ac:dyDescent="0.25">
      <c r="A150" s="217" t="s">
        <v>321</v>
      </c>
      <c r="B150" s="217" t="s">
        <v>157</v>
      </c>
      <c r="C150" s="217" t="s">
        <v>452</v>
      </c>
      <c r="D150" s="218">
        <v>1</v>
      </c>
      <c r="E150" s="185">
        <f>IFERROR(VLOOKUP($C150,Master_Device_DB!$J:$L,2,0),"")</f>
        <v>0.43</v>
      </c>
      <c r="F150" s="212">
        <f>IFERROR(VLOOKUP($C150,Master_Device_DB!$J:$L,3,0),"")</f>
        <v>4.09</v>
      </c>
      <c r="G150" s="219">
        <f t="shared" si="65"/>
        <v>0</v>
      </c>
      <c r="H150" s="220"/>
      <c r="I150" s="209">
        <f t="shared" si="73"/>
        <v>0</v>
      </c>
      <c r="J150" s="215">
        <f t="shared" si="74"/>
        <v>0</v>
      </c>
      <c r="K150" s="219">
        <f t="shared" si="66"/>
        <v>0</v>
      </c>
      <c r="L150" s="220"/>
      <c r="M150" s="209">
        <f t="shared" si="75"/>
        <v>0</v>
      </c>
      <c r="N150" s="215">
        <f t="shared" si="76"/>
        <v>0</v>
      </c>
      <c r="O150" s="219">
        <f t="shared" si="67"/>
        <v>0</v>
      </c>
      <c r="P150" s="220"/>
      <c r="Q150" s="209">
        <f t="shared" si="77"/>
        <v>0</v>
      </c>
      <c r="R150" s="215">
        <f t="shared" si="78"/>
        <v>0</v>
      </c>
      <c r="S150" s="219">
        <f t="shared" si="68"/>
        <v>0</v>
      </c>
      <c r="T150" s="220"/>
      <c r="U150" s="209">
        <f t="shared" si="79"/>
        <v>0</v>
      </c>
      <c r="V150" s="215">
        <f t="shared" si="80"/>
        <v>0</v>
      </c>
      <c r="W150" s="219">
        <f t="shared" si="69"/>
        <v>0</v>
      </c>
      <c r="X150" s="220"/>
      <c r="Y150" s="209">
        <f t="shared" si="81"/>
        <v>0</v>
      </c>
      <c r="Z150" s="215">
        <f t="shared" si="82"/>
        <v>0</v>
      </c>
      <c r="AA150" s="219">
        <f t="shared" si="70"/>
        <v>0</v>
      </c>
      <c r="AB150" s="220"/>
      <c r="AC150" s="209">
        <f t="shared" si="83"/>
        <v>0</v>
      </c>
      <c r="AD150" s="215">
        <f t="shared" si="84"/>
        <v>0</v>
      </c>
      <c r="AE150" s="219">
        <f t="shared" si="71"/>
        <v>0</v>
      </c>
      <c r="AF150" s="220"/>
      <c r="AG150" s="209">
        <f t="shared" si="85"/>
        <v>0</v>
      </c>
      <c r="AH150" s="215">
        <f t="shared" si="86"/>
        <v>0</v>
      </c>
      <c r="AI150" s="219">
        <f t="shared" si="72"/>
        <v>0</v>
      </c>
      <c r="AJ150" s="220"/>
      <c r="AK150" s="209">
        <f t="shared" si="87"/>
        <v>0</v>
      </c>
      <c r="AL150" s="215">
        <f t="shared" si="88"/>
        <v>0</v>
      </c>
    </row>
    <row r="151" spans="1:38" x14ac:dyDescent="0.25">
      <c r="A151" s="217" t="s">
        <v>321</v>
      </c>
      <c r="B151" s="217" t="s">
        <v>158</v>
      </c>
      <c r="C151" s="217" t="s">
        <v>453</v>
      </c>
      <c r="D151" s="218">
        <v>1</v>
      </c>
      <c r="E151" s="185">
        <f>IFERROR(VLOOKUP($C151,Master_Device_DB!$J:$L,2,0),"")</f>
        <v>0.43</v>
      </c>
      <c r="F151" s="212">
        <f>IFERROR(VLOOKUP($C151,Master_Device_DB!$J:$L,3,0),"")</f>
        <v>5.93</v>
      </c>
      <c r="G151" s="219">
        <f t="shared" si="65"/>
        <v>0</v>
      </c>
      <c r="H151" s="220"/>
      <c r="I151" s="209">
        <f t="shared" si="73"/>
        <v>0</v>
      </c>
      <c r="J151" s="215">
        <f t="shared" si="74"/>
        <v>0</v>
      </c>
      <c r="K151" s="219">
        <f t="shared" si="66"/>
        <v>0</v>
      </c>
      <c r="L151" s="220"/>
      <c r="M151" s="209">
        <f t="shared" si="75"/>
        <v>0</v>
      </c>
      <c r="N151" s="215">
        <f t="shared" si="76"/>
        <v>0</v>
      </c>
      <c r="O151" s="219">
        <f t="shared" si="67"/>
        <v>0</v>
      </c>
      <c r="P151" s="220"/>
      <c r="Q151" s="209">
        <f t="shared" si="77"/>
        <v>0</v>
      </c>
      <c r="R151" s="215">
        <f t="shared" si="78"/>
        <v>0</v>
      </c>
      <c r="S151" s="219">
        <f t="shared" si="68"/>
        <v>0</v>
      </c>
      <c r="T151" s="220"/>
      <c r="U151" s="209">
        <f t="shared" si="79"/>
        <v>0</v>
      </c>
      <c r="V151" s="215">
        <f t="shared" si="80"/>
        <v>0</v>
      </c>
      <c r="W151" s="219">
        <f t="shared" si="69"/>
        <v>0</v>
      </c>
      <c r="X151" s="220"/>
      <c r="Y151" s="209">
        <f t="shared" si="81"/>
        <v>0</v>
      </c>
      <c r="Z151" s="215">
        <f t="shared" si="82"/>
        <v>0</v>
      </c>
      <c r="AA151" s="219">
        <f t="shared" si="70"/>
        <v>0</v>
      </c>
      <c r="AB151" s="220"/>
      <c r="AC151" s="209">
        <f t="shared" si="83"/>
        <v>0</v>
      </c>
      <c r="AD151" s="215">
        <f t="shared" si="84"/>
        <v>0</v>
      </c>
      <c r="AE151" s="219">
        <f t="shared" si="71"/>
        <v>0</v>
      </c>
      <c r="AF151" s="220"/>
      <c r="AG151" s="209">
        <f t="shared" si="85"/>
        <v>0</v>
      </c>
      <c r="AH151" s="215">
        <f t="shared" si="86"/>
        <v>0</v>
      </c>
      <c r="AI151" s="219">
        <f t="shared" si="72"/>
        <v>0</v>
      </c>
      <c r="AJ151" s="220"/>
      <c r="AK151" s="209">
        <f t="shared" si="87"/>
        <v>0</v>
      </c>
      <c r="AL151" s="215">
        <f t="shared" si="88"/>
        <v>0</v>
      </c>
    </row>
    <row r="152" spans="1:38" x14ac:dyDescent="0.25">
      <c r="A152" s="217" t="s">
        <v>321</v>
      </c>
      <c r="B152" s="217" t="s">
        <v>159</v>
      </c>
      <c r="C152" s="217" t="s">
        <v>454</v>
      </c>
      <c r="D152" s="218">
        <v>1</v>
      </c>
      <c r="E152" s="185">
        <f>IFERROR(VLOOKUP($C152,Master_Device_DB!$J:$L,2,0),"")</f>
        <v>0.43</v>
      </c>
      <c r="F152" s="212">
        <f>IFERROR(VLOOKUP($C152,Master_Device_DB!$J:$L,3,0),"")</f>
        <v>8.6999999999999993</v>
      </c>
      <c r="G152" s="219">
        <f t="shared" si="65"/>
        <v>0</v>
      </c>
      <c r="H152" s="220"/>
      <c r="I152" s="209">
        <f t="shared" si="73"/>
        <v>0</v>
      </c>
      <c r="J152" s="215">
        <f t="shared" si="74"/>
        <v>0</v>
      </c>
      <c r="K152" s="219">
        <f t="shared" si="66"/>
        <v>0</v>
      </c>
      <c r="L152" s="220"/>
      <c r="M152" s="209">
        <f t="shared" si="75"/>
        <v>0</v>
      </c>
      <c r="N152" s="215">
        <f t="shared" si="76"/>
        <v>0</v>
      </c>
      <c r="O152" s="219">
        <f t="shared" si="67"/>
        <v>0</v>
      </c>
      <c r="P152" s="220"/>
      <c r="Q152" s="209">
        <f t="shared" si="77"/>
        <v>0</v>
      </c>
      <c r="R152" s="215">
        <f t="shared" si="78"/>
        <v>0</v>
      </c>
      <c r="S152" s="219">
        <f t="shared" si="68"/>
        <v>0</v>
      </c>
      <c r="T152" s="220"/>
      <c r="U152" s="209">
        <f t="shared" si="79"/>
        <v>0</v>
      </c>
      <c r="V152" s="215">
        <f t="shared" si="80"/>
        <v>0</v>
      </c>
      <c r="W152" s="219">
        <f t="shared" si="69"/>
        <v>0</v>
      </c>
      <c r="X152" s="220"/>
      <c r="Y152" s="209">
        <f t="shared" si="81"/>
        <v>0</v>
      </c>
      <c r="Z152" s="215">
        <f t="shared" si="82"/>
        <v>0</v>
      </c>
      <c r="AA152" s="219">
        <f t="shared" si="70"/>
        <v>0</v>
      </c>
      <c r="AB152" s="220"/>
      <c r="AC152" s="209">
        <f t="shared" si="83"/>
        <v>0</v>
      </c>
      <c r="AD152" s="215">
        <f t="shared" si="84"/>
        <v>0</v>
      </c>
      <c r="AE152" s="219">
        <f t="shared" si="71"/>
        <v>0</v>
      </c>
      <c r="AF152" s="220"/>
      <c r="AG152" s="209">
        <f t="shared" si="85"/>
        <v>0</v>
      </c>
      <c r="AH152" s="215">
        <f t="shared" si="86"/>
        <v>0</v>
      </c>
      <c r="AI152" s="219">
        <f t="shared" si="72"/>
        <v>0</v>
      </c>
      <c r="AJ152" s="220"/>
      <c r="AK152" s="209">
        <f t="shared" si="87"/>
        <v>0</v>
      </c>
      <c r="AL152" s="215">
        <f t="shared" si="88"/>
        <v>0</v>
      </c>
    </row>
    <row r="153" spans="1:38" x14ac:dyDescent="0.25">
      <c r="A153" s="217" t="s">
        <v>321</v>
      </c>
      <c r="B153" s="217" t="s">
        <v>160</v>
      </c>
      <c r="C153" s="217" t="s">
        <v>456</v>
      </c>
      <c r="D153" s="218">
        <v>1</v>
      </c>
      <c r="E153" s="185">
        <f>IFERROR(VLOOKUP($C153,Master_Device_DB!$J:$L,2,0),"")</f>
        <v>0.43</v>
      </c>
      <c r="F153" s="212">
        <f>IFERROR(VLOOKUP($C153,Master_Device_DB!$J:$L,3,0),"")</f>
        <v>4.09</v>
      </c>
      <c r="G153" s="219">
        <f t="shared" si="65"/>
        <v>0</v>
      </c>
      <c r="H153" s="220"/>
      <c r="I153" s="209">
        <f t="shared" si="73"/>
        <v>0</v>
      </c>
      <c r="J153" s="215">
        <f t="shared" si="74"/>
        <v>0</v>
      </c>
      <c r="K153" s="219">
        <f t="shared" si="66"/>
        <v>0</v>
      </c>
      <c r="L153" s="220"/>
      <c r="M153" s="209">
        <f t="shared" si="75"/>
        <v>0</v>
      </c>
      <c r="N153" s="215">
        <f t="shared" si="76"/>
        <v>0</v>
      </c>
      <c r="O153" s="219">
        <f t="shared" si="67"/>
        <v>0</v>
      </c>
      <c r="P153" s="220"/>
      <c r="Q153" s="209">
        <f t="shared" si="77"/>
        <v>0</v>
      </c>
      <c r="R153" s="215">
        <f t="shared" si="78"/>
        <v>0</v>
      </c>
      <c r="S153" s="219">
        <f t="shared" si="68"/>
        <v>0</v>
      </c>
      <c r="T153" s="220"/>
      <c r="U153" s="209">
        <f t="shared" si="79"/>
        <v>0</v>
      </c>
      <c r="V153" s="215">
        <f t="shared" si="80"/>
        <v>0</v>
      </c>
      <c r="W153" s="219">
        <f t="shared" si="69"/>
        <v>0</v>
      </c>
      <c r="X153" s="220"/>
      <c r="Y153" s="209">
        <f t="shared" si="81"/>
        <v>0</v>
      </c>
      <c r="Z153" s="215">
        <f t="shared" si="82"/>
        <v>0</v>
      </c>
      <c r="AA153" s="219">
        <f t="shared" si="70"/>
        <v>0</v>
      </c>
      <c r="AB153" s="220"/>
      <c r="AC153" s="209">
        <f t="shared" si="83"/>
        <v>0</v>
      </c>
      <c r="AD153" s="215">
        <f t="shared" si="84"/>
        <v>0</v>
      </c>
      <c r="AE153" s="219">
        <f t="shared" si="71"/>
        <v>0</v>
      </c>
      <c r="AF153" s="220"/>
      <c r="AG153" s="209">
        <f t="shared" si="85"/>
        <v>0</v>
      </c>
      <c r="AH153" s="215">
        <f t="shared" si="86"/>
        <v>0</v>
      </c>
      <c r="AI153" s="219">
        <f t="shared" si="72"/>
        <v>0</v>
      </c>
      <c r="AJ153" s="220"/>
      <c r="AK153" s="209">
        <f t="shared" si="87"/>
        <v>0</v>
      </c>
      <c r="AL153" s="215">
        <f t="shared" si="88"/>
        <v>0</v>
      </c>
    </row>
    <row r="154" spans="1:38" x14ac:dyDescent="0.25">
      <c r="A154" s="217" t="s">
        <v>321</v>
      </c>
      <c r="B154" s="217" t="s">
        <v>161</v>
      </c>
      <c r="C154" s="217" t="s">
        <v>457</v>
      </c>
      <c r="D154" s="218">
        <v>1</v>
      </c>
      <c r="E154" s="185">
        <f>IFERROR(VLOOKUP($C154,Master_Device_DB!$J:$L,2,0),"")</f>
        <v>0.43</v>
      </c>
      <c r="F154" s="212">
        <f>IFERROR(VLOOKUP($C154,Master_Device_DB!$J:$L,3,0),"")</f>
        <v>5.93</v>
      </c>
      <c r="G154" s="219">
        <f t="shared" si="65"/>
        <v>0</v>
      </c>
      <c r="H154" s="220"/>
      <c r="I154" s="209">
        <f t="shared" si="73"/>
        <v>0</v>
      </c>
      <c r="J154" s="215">
        <f t="shared" si="74"/>
        <v>0</v>
      </c>
      <c r="K154" s="219">
        <f t="shared" si="66"/>
        <v>0</v>
      </c>
      <c r="L154" s="220"/>
      <c r="M154" s="209">
        <f t="shared" si="75"/>
        <v>0</v>
      </c>
      <c r="N154" s="215">
        <f t="shared" si="76"/>
        <v>0</v>
      </c>
      <c r="O154" s="219">
        <f t="shared" si="67"/>
        <v>0</v>
      </c>
      <c r="P154" s="220"/>
      <c r="Q154" s="209">
        <f t="shared" si="77"/>
        <v>0</v>
      </c>
      <c r="R154" s="215">
        <f t="shared" si="78"/>
        <v>0</v>
      </c>
      <c r="S154" s="219">
        <f t="shared" si="68"/>
        <v>0</v>
      </c>
      <c r="T154" s="220"/>
      <c r="U154" s="209">
        <f t="shared" si="79"/>
        <v>0</v>
      </c>
      <c r="V154" s="215">
        <f t="shared" si="80"/>
        <v>0</v>
      </c>
      <c r="W154" s="219">
        <f t="shared" si="69"/>
        <v>0</v>
      </c>
      <c r="X154" s="220"/>
      <c r="Y154" s="209">
        <f t="shared" si="81"/>
        <v>0</v>
      </c>
      <c r="Z154" s="215">
        <f t="shared" si="82"/>
        <v>0</v>
      </c>
      <c r="AA154" s="219">
        <f t="shared" si="70"/>
        <v>0</v>
      </c>
      <c r="AB154" s="220"/>
      <c r="AC154" s="209">
        <f t="shared" si="83"/>
        <v>0</v>
      </c>
      <c r="AD154" s="215">
        <f t="shared" si="84"/>
        <v>0</v>
      </c>
      <c r="AE154" s="219">
        <f t="shared" si="71"/>
        <v>0</v>
      </c>
      <c r="AF154" s="220"/>
      <c r="AG154" s="209">
        <f t="shared" si="85"/>
        <v>0</v>
      </c>
      <c r="AH154" s="215">
        <f t="shared" si="86"/>
        <v>0</v>
      </c>
      <c r="AI154" s="219">
        <f t="shared" si="72"/>
        <v>0</v>
      </c>
      <c r="AJ154" s="220"/>
      <c r="AK154" s="209">
        <f t="shared" si="87"/>
        <v>0</v>
      </c>
      <c r="AL154" s="215">
        <f t="shared" si="88"/>
        <v>0</v>
      </c>
    </row>
    <row r="155" spans="1:38" x14ac:dyDescent="0.25">
      <c r="A155" s="217" t="s">
        <v>321</v>
      </c>
      <c r="B155" s="217" t="s">
        <v>162</v>
      </c>
      <c r="C155" s="217" t="s">
        <v>458</v>
      </c>
      <c r="D155" s="218">
        <v>1</v>
      </c>
      <c r="E155" s="185">
        <f>IFERROR(VLOOKUP($C155,Master_Device_DB!$J:$L,2,0),"")</f>
        <v>0.45</v>
      </c>
      <c r="F155" s="212">
        <f>IFERROR(VLOOKUP($C155,Master_Device_DB!$J:$L,3,0),"")</f>
        <v>6.3</v>
      </c>
      <c r="G155" s="219">
        <f t="shared" si="65"/>
        <v>0</v>
      </c>
      <c r="H155" s="220"/>
      <c r="I155" s="209">
        <f t="shared" si="73"/>
        <v>0</v>
      </c>
      <c r="J155" s="215">
        <f t="shared" si="74"/>
        <v>0</v>
      </c>
      <c r="K155" s="219">
        <f t="shared" si="66"/>
        <v>0</v>
      </c>
      <c r="L155" s="220"/>
      <c r="M155" s="209">
        <f t="shared" si="75"/>
        <v>0</v>
      </c>
      <c r="N155" s="215">
        <f t="shared" si="76"/>
        <v>0</v>
      </c>
      <c r="O155" s="219">
        <f t="shared" si="67"/>
        <v>0</v>
      </c>
      <c r="P155" s="220"/>
      <c r="Q155" s="209">
        <f t="shared" si="77"/>
        <v>0</v>
      </c>
      <c r="R155" s="215">
        <f t="shared" si="78"/>
        <v>0</v>
      </c>
      <c r="S155" s="219">
        <f t="shared" si="68"/>
        <v>0</v>
      </c>
      <c r="T155" s="220"/>
      <c r="U155" s="209">
        <f t="shared" si="79"/>
        <v>0</v>
      </c>
      <c r="V155" s="215">
        <f t="shared" si="80"/>
        <v>0</v>
      </c>
      <c r="W155" s="219">
        <f t="shared" si="69"/>
        <v>0</v>
      </c>
      <c r="X155" s="220"/>
      <c r="Y155" s="209">
        <f t="shared" si="81"/>
        <v>0</v>
      </c>
      <c r="Z155" s="215">
        <f t="shared" si="82"/>
        <v>0</v>
      </c>
      <c r="AA155" s="219">
        <f t="shared" si="70"/>
        <v>0</v>
      </c>
      <c r="AB155" s="220"/>
      <c r="AC155" s="209">
        <f t="shared" si="83"/>
        <v>0</v>
      </c>
      <c r="AD155" s="215">
        <f t="shared" si="84"/>
        <v>0</v>
      </c>
      <c r="AE155" s="219">
        <f t="shared" si="71"/>
        <v>0</v>
      </c>
      <c r="AF155" s="220"/>
      <c r="AG155" s="209">
        <f t="shared" si="85"/>
        <v>0</v>
      </c>
      <c r="AH155" s="215">
        <f t="shared" si="86"/>
        <v>0</v>
      </c>
      <c r="AI155" s="219">
        <f t="shared" si="72"/>
        <v>0</v>
      </c>
      <c r="AJ155" s="220"/>
      <c r="AK155" s="209">
        <f t="shared" si="87"/>
        <v>0</v>
      </c>
      <c r="AL155" s="215">
        <f t="shared" si="88"/>
        <v>0</v>
      </c>
    </row>
    <row r="156" spans="1:38" x14ac:dyDescent="0.25">
      <c r="A156" s="217" t="s">
        <v>321</v>
      </c>
      <c r="B156" s="217" t="s">
        <v>163</v>
      </c>
      <c r="C156" s="217" t="s">
        <v>460</v>
      </c>
      <c r="D156" s="218">
        <v>1</v>
      </c>
      <c r="E156" s="185">
        <f>IFERROR(VLOOKUP($C156,Master_Device_DB!$J:$L,2,0),"")</f>
        <v>0.45</v>
      </c>
      <c r="F156" s="212">
        <f>IFERROR(VLOOKUP($C156,Master_Device_DB!$J:$L,3,0),"")</f>
        <v>2.1</v>
      </c>
      <c r="G156" s="219">
        <f t="shared" si="65"/>
        <v>0</v>
      </c>
      <c r="H156" s="220"/>
      <c r="I156" s="209">
        <f t="shared" si="73"/>
        <v>0</v>
      </c>
      <c r="J156" s="215">
        <f t="shared" si="74"/>
        <v>0</v>
      </c>
      <c r="K156" s="219">
        <f t="shared" si="66"/>
        <v>0</v>
      </c>
      <c r="L156" s="220"/>
      <c r="M156" s="209">
        <f t="shared" si="75"/>
        <v>0</v>
      </c>
      <c r="N156" s="215">
        <f t="shared" si="76"/>
        <v>0</v>
      </c>
      <c r="O156" s="219">
        <f t="shared" si="67"/>
        <v>0</v>
      </c>
      <c r="P156" s="220"/>
      <c r="Q156" s="209">
        <f t="shared" si="77"/>
        <v>0</v>
      </c>
      <c r="R156" s="215">
        <f t="shared" si="78"/>
        <v>0</v>
      </c>
      <c r="S156" s="219">
        <f t="shared" si="68"/>
        <v>0</v>
      </c>
      <c r="T156" s="220"/>
      <c r="U156" s="209">
        <f t="shared" si="79"/>
        <v>0</v>
      </c>
      <c r="V156" s="215">
        <f t="shared" si="80"/>
        <v>0</v>
      </c>
      <c r="W156" s="219">
        <f t="shared" si="69"/>
        <v>0</v>
      </c>
      <c r="X156" s="220"/>
      <c r="Y156" s="209">
        <f t="shared" si="81"/>
        <v>0</v>
      </c>
      <c r="Z156" s="215">
        <f t="shared" si="82"/>
        <v>0</v>
      </c>
      <c r="AA156" s="219">
        <f t="shared" si="70"/>
        <v>0</v>
      </c>
      <c r="AB156" s="220"/>
      <c r="AC156" s="209">
        <f t="shared" si="83"/>
        <v>0</v>
      </c>
      <c r="AD156" s="215">
        <f t="shared" si="84"/>
        <v>0</v>
      </c>
      <c r="AE156" s="219">
        <f t="shared" si="71"/>
        <v>0</v>
      </c>
      <c r="AF156" s="220"/>
      <c r="AG156" s="209">
        <f t="shared" si="85"/>
        <v>0</v>
      </c>
      <c r="AH156" s="215">
        <f t="shared" si="86"/>
        <v>0</v>
      </c>
      <c r="AI156" s="219">
        <f t="shared" si="72"/>
        <v>0</v>
      </c>
      <c r="AJ156" s="220"/>
      <c r="AK156" s="209">
        <f t="shared" si="87"/>
        <v>0</v>
      </c>
      <c r="AL156" s="215">
        <f t="shared" si="88"/>
        <v>0</v>
      </c>
    </row>
    <row r="157" spans="1:38" x14ac:dyDescent="0.25">
      <c r="A157" s="217" t="s">
        <v>321</v>
      </c>
      <c r="B157" s="217" t="s">
        <v>164</v>
      </c>
      <c r="C157" s="217" t="s">
        <v>461</v>
      </c>
      <c r="D157" s="218">
        <v>1</v>
      </c>
      <c r="E157" s="185">
        <f>IFERROR(VLOOKUP($C157,Master_Device_DB!$J:$L,2,0),"")</f>
        <v>0.45</v>
      </c>
      <c r="F157" s="212">
        <f>IFERROR(VLOOKUP($C157,Master_Device_DB!$J:$L,3,0),"")</f>
        <v>3.1</v>
      </c>
      <c r="G157" s="219">
        <f t="shared" si="65"/>
        <v>0</v>
      </c>
      <c r="H157" s="220"/>
      <c r="I157" s="209">
        <f t="shared" si="73"/>
        <v>0</v>
      </c>
      <c r="J157" s="215">
        <f t="shared" si="74"/>
        <v>0</v>
      </c>
      <c r="K157" s="219">
        <f t="shared" si="66"/>
        <v>0</v>
      </c>
      <c r="L157" s="220"/>
      <c r="M157" s="209">
        <f t="shared" si="75"/>
        <v>0</v>
      </c>
      <c r="N157" s="215">
        <f t="shared" si="76"/>
        <v>0</v>
      </c>
      <c r="O157" s="219">
        <f t="shared" si="67"/>
        <v>0</v>
      </c>
      <c r="P157" s="220"/>
      <c r="Q157" s="209">
        <f t="shared" si="77"/>
        <v>0</v>
      </c>
      <c r="R157" s="215">
        <f t="shared" si="78"/>
        <v>0</v>
      </c>
      <c r="S157" s="219">
        <f t="shared" si="68"/>
        <v>0</v>
      </c>
      <c r="T157" s="220"/>
      <c r="U157" s="209">
        <f t="shared" si="79"/>
        <v>0</v>
      </c>
      <c r="V157" s="215">
        <f t="shared" si="80"/>
        <v>0</v>
      </c>
      <c r="W157" s="219">
        <f t="shared" si="69"/>
        <v>0</v>
      </c>
      <c r="X157" s="220"/>
      <c r="Y157" s="209">
        <f t="shared" si="81"/>
        <v>0</v>
      </c>
      <c r="Z157" s="215">
        <f t="shared" si="82"/>
        <v>0</v>
      </c>
      <c r="AA157" s="219">
        <f t="shared" si="70"/>
        <v>0</v>
      </c>
      <c r="AB157" s="220"/>
      <c r="AC157" s="209">
        <f t="shared" si="83"/>
        <v>0</v>
      </c>
      <c r="AD157" s="215">
        <f t="shared" si="84"/>
        <v>0</v>
      </c>
      <c r="AE157" s="219">
        <f t="shared" si="71"/>
        <v>0</v>
      </c>
      <c r="AF157" s="220"/>
      <c r="AG157" s="209">
        <f t="shared" si="85"/>
        <v>0</v>
      </c>
      <c r="AH157" s="215">
        <f t="shared" si="86"/>
        <v>0</v>
      </c>
      <c r="AI157" s="219">
        <f t="shared" si="72"/>
        <v>0</v>
      </c>
      <c r="AJ157" s="220"/>
      <c r="AK157" s="209">
        <f t="shared" si="87"/>
        <v>0</v>
      </c>
      <c r="AL157" s="215">
        <f t="shared" si="88"/>
        <v>0</v>
      </c>
    </row>
    <row r="158" spans="1:38" x14ac:dyDescent="0.25">
      <c r="A158" s="217" t="s">
        <v>321</v>
      </c>
      <c r="B158" s="217" t="s">
        <v>165</v>
      </c>
      <c r="C158" s="217" t="s">
        <v>462</v>
      </c>
      <c r="D158" s="218">
        <v>1</v>
      </c>
      <c r="E158" s="185">
        <f>IFERROR(VLOOKUP($C158,Master_Device_DB!$J:$L,2,0),"")</f>
        <v>0.45</v>
      </c>
      <c r="F158" s="212">
        <f>IFERROR(VLOOKUP($C158,Master_Device_DB!$J:$L,3,0),"")</f>
        <v>6.3</v>
      </c>
      <c r="G158" s="219">
        <f t="shared" si="65"/>
        <v>0</v>
      </c>
      <c r="H158" s="220"/>
      <c r="I158" s="209">
        <f t="shared" si="73"/>
        <v>0</v>
      </c>
      <c r="J158" s="215">
        <f t="shared" si="74"/>
        <v>0</v>
      </c>
      <c r="K158" s="219">
        <f t="shared" si="66"/>
        <v>0</v>
      </c>
      <c r="L158" s="220"/>
      <c r="M158" s="209">
        <f t="shared" si="75"/>
        <v>0</v>
      </c>
      <c r="N158" s="215">
        <f t="shared" si="76"/>
        <v>0</v>
      </c>
      <c r="O158" s="219">
        <f t="shared" si="67"/>
        <v>0</v>
      </c>
      <c r="P158" s="220"/>
      <c r="Q158" s="209">
        <f t="shared" si="77"/>
        <v>0</v>
      </c>
      <c r="R158" s="215">
        <f t="shared" si="78"/>
        <v>0</v>
      </c>
      <c r="S158" s="219">
        <f t="shared" si="68"/>
        <v>0</v>
      </c>
      <c r="T158" s="220"/>
      <c r="U158" s="209">
        <f t="shared" si="79"/>
        <v>0</v>
      </c>
      <c r="V158" s="215">
        <f t="shared" si="80"/>
        <v>0</v>
      </c>
      <c r="W158" s="219">
        <f t="shared" si="69"/>
        <v>0</v>
      </c>
      <c r="X158" s="220"/>
      <c r="Y158" s="209">
        <f t="shared" si="81"/>
        <v>0</v>
      </c>
      <c r="Z158" s="215">
        <f t="shared" si="82"/>
        <v>0</v>
      </c>
      <c r="AA158" s="219">
        <f t="shared" si="70"/>
        <v>0</v>
      </c>
      <c r="AB158" s="220"/>
      <c r="AC158" s="209">
        <f t="shared" si="83"/>
        <v>0</v>
      </c>
      <c r="AD158" s="215">
        <f t="shared" si="84"/>
        <v>0</v>
      </c>
      <c r="AE158" s="219">
        <f t="shared" si="71"/>
        <v>0</v>
      </c>
      <c r="AF158" s="220"/>
      <c r="AG158" s="209">
        <f t="shared" si="85"/>
        <v>0</v>
      </c>
      <c r="AH158" s="215">
        <f t="shared" si="86"/>
        <v>0</v>
      </c>
      <c r="AI158" s="219">
        <f t="shared" si="72"/>
        <v>0</v>
      </c>
      <c r="AJ158" s="220"/>
      <c r="AK158" s="209">
        <f t="shared" si="87"/>
        <v>0</v>
      </c>
      <c r="AL158" s="215">
        <f t="shared" si="88"/>
        <v>0</v>
      </c>
    </row>
    <row r="159" spans="1:38" x14ac:dyDescent="0.25">
      <c r="A159" s="217" t="s">
        <v>321</v>
      </c>
      <c r="B159" s="217" t="s">
        <v>166</v>
      </c>
      <c r="C159" s="217" t="s">
        <v>464</v>
      </c>
      <c r="D159" s="218">
        <v>1</v>
      </c>
      <c r="E159" s="185">
        <f>IFERROR(VLOOKUP($C159,Master_Device_DB!$J:$L,2,0),"")</f>
        <v>0.45</v>
      </c>
      <c r="F159" s="212">
        <f>IFERROR(VLOOKUP($C159,Master_Device_DB!$J:$L,3,0),"")</f>
        <v>2.1</v>
      </c>
      <c r="G159" s="219">
        <f t="shared" si="65"/>
        <v>0</v>
      </c>
      <c r="H159" s="220"/>
      <c r="I159" s="209">
        <f t="shared" si="73"/>
        <v>0</v>
      </c>
      <c r="J159" s="215">
        <f t="shared" si="74"/>
        <v>0</v>
      </c>
      <c r="K159" s="219">
        <f t="shared" si="66"/>
        <v>0</v>
      </c>
      <c r="L159" s="220"/>
      <c r="M159" s="209">
        <f t="shared" si="75"/>
        <v>0</v>
      </c>
      <c r="N159" s="215">
        <f t="shared" si="76"/>
        <v>0</v>
      </c>
      <c r="O159" s="219">
        <f t="shared" si="67"/>
        <v>0</v>
      </c>
      <c r="P159" s="220"/>
      <c r="Q159" s="209">
        <f t="shared" si="77"/>
        <v>0</v>
      </c>
      <c r="R159" s="215">
        <f t="shared" si="78"/>
        <v>0</v>
      </c>
      <c r="S159" s="219">
        <f t="shared" si="68"/>
        <v>0</v>
      </c>
      <c r="T159" s="220"/>
      <c r="U159" s="209">
        <f t="shared" si="79"/>
        <v>0</v>
      </c>
      <c r="V159" s="215">
        <f t="shared" si="80"/>
        <v>0</v>
      </c>
      <c r="W159" s="219">
        <f t="shared" si="69"/>
        <v>0</v>
      </c>
      <c r="X159" s="220"/>
      <c r="Y159" s="209">
        <f t="shared" si="81"/>
        <v>0</v>
      </c>
      <c r="Z159" s="215">
        <f t="shared" si="82"/>
        <v>0</v>
      </c>
      <c r="AA159" s="219">
        <f t="shared" si="70"/>
        <v>0</v>
      </c>
      <c r="AB159" s="220"/>
      <c r="AC159" s="209">
        <f t="shared" si="83"/>
        <v>0</v>
      </c>
      <c r="AD159" s="215">
        <f t="shared" si="84"/>
        <v>0</v>
      </c>
      <c r="AE159" s="219">
        <f t="shared" si="71"/>
        <v>0</v>
      </c>
      <c r="AF159" s="220"/>
      <c r="AG159" s="209">
        <f t="shared" si="85"/>
        <v>0</v>
      </c>
      <c r="AH159" s="215">
        <f t="shared" si="86"/>
        <v>0</v>
      </c>
      <c r="AI159" s="219">
        <f t="shared" si="72"/>
        <v>0</v>
      </c>
      <c r="AJ159" s="220"/>
      <c r="AK159" s="209">
        <f t="shared" si="87"/>
        <v>0</v>
      </c>
      <c r="AL159" s="215">
        <f t="shared" si="88"/>
        <v>0</v>
      </c>
    </row>
    <row r="160" spans="1:38" x14ac:dyDescent="0.25">
      <c r="A160" s="217" t="s">
        <v>321</v>
      </c>
      <c r="B160" s="217" t="s">
        <v>167</v>
      </c>
      <c r="C160" s="217" t="s">
        <v>465</v>
      </c>
      <c r="D160" s="218">
        <v>1</v>
      </c>
      <c r="E160" s="185">
        <f>IFERROR(VLOOKUP($C160,Master_Device_DB!$J:$L,2,0),"")</f>
        <v>0.45</v>
      </c>
      <c r="F160" s="212">
        <f>IFERROR(VLOOKUP($C160,Master_Device_DB!$J:$L,3,0),"")</f>
        <v>3.1</v>
      </c>
      <c r="G160" s="219">
        <f t="shared" si="65"/>
        <v>0</v>
      </c>
      <c r="H160" s="220"/>
      <c r="I160" s="209">
        <f t="shared" si="73"/>
        <v>0</v>
      </c>
      <c r="J160" s="215">
        <f t="shared" si="74"/>
        <v>0</v>
      </c>
      <c r="K160" s="219">
        <f t="shared" si="66"/>
        <v>0</v>
      </c>
      <c r="L160" s="220"/>
      <c r="M160" s="209">
        <f t="shared" si="75"/>
        <v>0</v>
      </c>
      <c r="N160" s="215">
        <f t="shared" si="76"/>
        <v>0</v>
      </c>
      <c r="O160" s="219">
        <f t="shared" si="67"/>
        <v>0</v>
      </c>
      <c r="P160" s="220"/>
      <c r="Q160" s="209">
        <f t="shared" si="77"/>
        <v>0</v>
      </c>
      <c r="R160" s="215">
        <f t="shared" si="78"/>
        <v>0</v>
      </c>
      <c r="S160" s="219">
        <f t="shared" si="68"/>
        <v>0</v>
      </c>
      <c r="T160" s="220"/>
      <c r="U160" s="209">
        <f t="shared" si="79"/>
        <v>0</v>
      </c>
      <c r="V160" s="215">
        <f t="shared" si="80"/>
        <v>0</v>
      </c>
      <c r="W160" s="219">
        <f t="shared" si="69"/>
        <v>0</v>
      </c>
      <c r="X160" s="220"/>
      <c r="Y160" s="209">
        <f t="shared" si="81"/>
        <v>0</v>
      </c>
      <c r="Z160" s="215">
        <f t="shared" si="82"/>
        <v>0</v>
      </c>
      <c r="AA160" s="219">
        <f t="shared" si="70"/>
        <v>0</v>
      </c>
      <c r="AB160" s="220"/>
      <c r="AC160" s="209">
        <f t="shared" si="83"/>
        <v>0</v>
      </c>
      <c r="AD160" s="215">
        <f t="shared" si="84"/>
        <v>0</v>
      </c>
      <c r="AE160" s="219">
        <f t="shared" si="71"/>
        <v>0</v>
      </c>
      <c r="AF160" s="220"/>
      <c r="AG160" s="209">
        <f t="shared" si="85"/>
        <v>0</v>
      </c>
      <c r="AH160" s="215">
        <f t="shared" si="86"/>
        <v>0</v>
      </c>
      <c r="AI160" s="219">
        <f t="shared" si="72"/>
        <v>0</v>
      </c>
      <c r="AJ160" s="220"/>
      <c r="AK160" s="209">
        <f t="shared" si="87"/>
        <v>0</v>
      </c>
      <c r="AL160" s="215">
        <f t="shared" si="88"/>
        <v>0</v>
      </c>
    </row>
    <row r="161" spans="1:38" x14ac:dyDescent="0.25">
      <c r="A161" s="217" t="s">
        <v>321</v>
      </c>
      <c r="B161" s="217" t="s">
        <v>168</v>
      </c>
      <c r="C161" s="217" t="s">
        <v>466</v>
      </c>
      <c r="D161" s="218">
        <v>1</v>
      </c>
      <c r="E161" s="185">
        <f>IFERROR(VLOOKUP($C161,Master_Device_DB!$J:$L,2,0),"")</f>
        <v>0.45</v>
      </c>
      <c r="F161" s="212">
        <f>IFERROR(VLOOKUP($C161,Master_Device_DB!$J:$L,3,0),"")</f>
        <v>11.8</v>
      </c>
      <c r="G161" s="219">
        <f t="shared" si="65"/>
        <v>0</v>
      </c>
      <c r="H161" s="220"/>
      <c r="I161" s="209">
        <f t="shared" si="73"/>
        <v>0</v>
      </c>
      <c r="J161" s="215">
        <f t="shared" si="74"/>
        <v>0</v>
      </c>
      <c r="K161" s="219">
        <f t="shared" si="66"/>
        <v>0</v>
      </c>
      <c r="L161" s="220"/>
      <c r="M161" s="209">
        <f t="shared" si="75"/>
        <v>0</v>
      </c>
      <c r="N161" s="215">
        <f t="shared" si="76"/>
        <v>0</v>
      </c>
      <c r="O161" s="219">
        <f t="shared" si="67"/>
        <v>0</v>
      </c>
      <c r="P161" s="220"/>
      <c r="Q161" s="209">
        <f t="shared" si="77"/>
        <v>0</v>
      </c>
      <c r="R161" s="215">
        <f t="shared" si="78"/>
        <v>0</v>
      </c>
      <c r="S161" s="219">
        <f t="shared" si="68"/>
        <v>0</v>
      </c>
      <c r="T161" s="220"/>
      <c r="U161" s="209">
        <f t="shared" si="79"/>
        <v>0</v>
      </c>
      <c r="V161" s="215">
        <f t="shared" si="80"/>
        <v>0</v>
      </c>
      <c r="W161" s="219">
        <f t="shared" si="69"/>
        <v>0</v>
      </c>
      <c r="X161" s="220"/>
      <c r="Y161" s="209">
        <f t="shared" si="81"/>
        <v>0</v>
      </c>
      <c r="Z161" s="215">
        <f t="shared" si="82"/>
        <v>0</v>
      </c>
      <c r="AA161" s="219">
        <f t="shared" si="70"/>
        <v>0</v>
      </c>
      <c r="AB161" s="220"/>
      <c r="AC161" s="209">
        <f t="shared" si="83"/>
        <v>0</v>
      </c>
      <c r="AD161" s="215">
        <f t="shared" si="84"/>
        <v>0</v>
      </c>
      <c r="AE161" s="219">
        <f t="shared" si="71"/>
        <v>0</v>
      </c>
      <c r="AF161" s="220"/>
      <c r="AG161" s="209">
        <f t="shared" si="85"/>
        <v>0</v>
      </c>
      <c r="AH161" s="215">
        <f t="shared" si="86"/>
        <v>0</v>
      </c>
      <c r="AI161" s="219">
        <f t="shared" si="72"/>
        <v>0</v>
      </c>
      <c r="AJ161" s="220"/>
      <c r="AK161" s="209">
        <f t="shared" si="87"/>
        <v>0</v>
      </c>
      <c r="AL161" s="215">
        <f t="shared" si="88"/>
        <v>0</v>
      </c>
    </row>
    <row r="162" spans="1:38" x14ac:dyDescent="0.25">
      <c r="A162" s="217" t="s">
        <v>321</v>
      </c>
      <c r="B162" s="217" t="s">
        <v>169</v>
      </c>
      <c r="C162" s="217" t="s">
        <v>468</v>
      </c>
      <c r="D162" s="218">
        <v>1</v>
      </c>
      <c r="E162" s="185">
        <f>IFERROR(VLOOKUP($C162,Master_Device_DB!$J:$L,2,0),"")</f>
        <v>0.45</v>
      </c>
      <c r="F162" s="212">
        <f>IFERROR(VLOOKUP($C162,Master_Device_DB!$J:$L,3,0),"")</f>
        <v>7.6</v>
      </c>
      <c r="G162" s="219">
        <f t="shared" si="65"/>
        <v>0</v>
      </c>
      <c r="H162" s="220"/>
      <c r="I162" s="209">
        <f t="shared" si="73"/>
        <v>0</v>
      </c>
      <c r="J162" s="215">
        <f t="shared" si="74"/>
        <v>0</v>
      </c>
      <c r="K162" s="219">
        <f t="shared" si="66"/>
        <v>0</v>
      </c>
      <c r="L162" s="220"/>
      <c r="M162" s="209">
        <f t="shared" si="75"/>
        <v>0</v>
      </c>
      <c r="N162" s="215">
        <f t="shared" si="76"/>
        <v>0</v>
      </c>
      <c r="O162" s="219">
        <f t="shared" si="67"/>
        <v>0</v>
      </c>
      <c r="P162" s="220"/>
      <c r="Q162" s="209">
        <f t="shared" si="77"/>
        <v>0</v>
      </c>
      <c r="R162" s="215">
        <f t="shared" si="78"/>
        <v>0</v>
      </c>
      <c r="S162" s="219">
        <f t="shared" si="68"/>
        <v>0</v>
      </c>
      <c r="T162" s="220"/>
      <c r="U162" s="209">
        <f t="shared" si="79"/>
        <v>0</v>
      </c>
      <c r="V162" s="215">
        <f t="shared" si="80"/>
        <v>0</v>
      </c>
      <c r="W162" s="219">
        <f t="shared" si="69"/>
        <v>0</v>
      </c>
      <c r="X162" s="220"/>
      <c r="Y162" s="209">
        <f t="shared" si="81"/>
        <v>0</v>
      </c>
      <c r="Z162" s="215">
        <f t="shared" si="82"/>
        <v>0</v>
      </c>
      <c r="AA162" s="219">
        <f t="shared" si="70"/>
        <v>0</v>
      </c>
      <c r="AB162" s="220"/>
      <c r="AC162" s="209">
        <f t="shared" si="83"/>
        <v>0</v>
      </c>
      <c r="AD162" s="215">
        <f t="shared" si="84"/>
        <v>0</v>
      </c>
      <c r="AE162" s="219">
        <f t="shared" si="71"/>
        <v>0</v>
      </c>
      <c r="AF162" s="220"/>
      <c r="AG162" s="209">
        <f t="shared" si="85"/>
        <v>0</v>
      </c>
      <c r="AH162" s="215">
        <f t="shared" si="86"/>
        <v>0</v>
      </c>
      <c r="AI162" s="219">
        <f t="shared" si="72"/>
        <v>0</v>
      </c>
      <c r="AJ162" s="220"/>
      <c r="AK162" s="209">
        <f t="shared" si="87"/>
        <v>0</v>
      </c>
      <c r="AL162" s="215">
        <f t="shared" si="88"/>
        <v>0</v>
      </c>
    </row>
    <row r="163" spans="1:38" x14ac:dyDescent="0.25">
      <c r="A163" s="217" t="s">
        <v>321</v>
      </c>
      <c r="B163" s="217" t="s">
        <v>170</v>
      </c>
      <c r="C163" s="217" t="s">
        <v>469</v>
      </c>
      <c r="D163" s="218">
        <v>1</v>
      </c>
      <c r="E163" s="185">
        <f>IFERROR(VLOOKUP($C163,Master_Device_DB!$J:$L,2,0),"")</f>
        <v>0.45</v>
      </c>
      <c r="F163" s="212">
        <f>IFERROR(VLOOKUP($C163,Master_Device_DB!$J:$L,3,0),"")</f>
        <v>8.6</v>
      </c>
      <c r="G163" s="219">
        <f t="shared" si="65"/>
        <v>0</v>
      </c>
      <c r="H163" s="220"/>
      <c r="I163" s="209">
        <f t="shared" si="73"/>
        <v>0</v>
      </c>
      <c r="J163" s="215">
        <f t="shared" si="74"/>
        <v>0</v>
      </c>
      <c r="K163" s="219">
        <f t="shared" si="66"/>
        <v>0</v>
      </c>
      <c r="L163" s="220"/>
      <c r="M163" s="209">
        <f t="shared" si="75"/>
        <v>0</v>
      </c>
      <c r="N163" s="215">
        <f t="shared" si="76"/>
        <v>0</v>
      </c>
      <c r="O163" s="219">
        <f t="shared" si="67"/>
        <v>0</v>
      </c>
      <c r="P163" s="220"/>
      <c r="Q163" s="209">
        <f t="shared" si="77"/>
        <v>0</v>
      </c>
      <c r="R163" s="215">
        <f t="shared" si="78"/>
        <v>0</v>
      </c>
      <c r="S163" s="219">
        <f t="shared" si="68"/>
        <v>0</v>
      </c>
      <c r="T163" s="220"/>
      <c r="U163" s="209">
        <f t="shared" si="79"/>
        <v>0</v>
      </c>
      <c r="V163" s="215">
        <f t="shared" si="80"/>
        <v>0</v>
      </c>
      <c r="W163" s="219">
        <f t="shared" si="69"/>
        <v>0</v>
      </c>
      <c r="X163" s="220"/>
      <c r="Y163" s="209">
        <f t="shared" si="81"/>
        <v>0</v>
      </c>
      <c r="Z163" s="215">
        <f t="shared" si="82"/>
        <v>0</v>
      </c>
      <c r="AA163" s="219">
        <f t="shared" si="70"/>
        <v>0</v>
      </c>
      <c r="AB163" s="220"/>
      <c r="AC163" s="209">
        <f t="shared" si="83"/>
        <v>0</v>
      </c>
      <c r="AD163" s="215">
        <f t="shared" si="84"/>
        <v>0</v>
      </c>
      <c r="AE163" s="219">
        <f t="shared" si="71"/>
        <v>0</v>
      </c>
      <c r="AF163" s="220"/>
      <c r="AG163" s="209">
        <f t="shared" si="85"/>
        <v>0</v>
      </c>
      <c r="AH163" s="215">
        <f t="shared" si="86"/>
        <v>0</v>
      </c>
      <c r="AI163" s="219">
        <f t="shared" si="72"/>
        <v>0</v>
      </c>
      <c r="AJ163" s="220"/>
      <c r="AK163" s="209">
        <f t="shared" si="87"/>
        <v>0</v>
      </c>
      <c r="AL163" s="215">
        <f t="shared" si="88"/>
        <v>0</v>
      </c>
    </row>
    <row r="164" spans="1:38" x14ac:dyDescent="0.25">
      <c r="A164" s="217" t="s">
        <v>321</v>
      </c>
      <c r="B164" s="217" t="s">
        <v>171</v>
      </c>
      <c r="C164" s="217" t="s">
        <v>470</v>
      </c>
      <c r="D164" s="218">
        <v>1</v>
      </c>
      <c r="E164" s="185">
        <f>IFERROR(VLOOKUP($C164,Master_Device_DB!$J:$L,2,0),"")</f>
        <v>0.45</v>
      </c>
      <c r="F164" s="212">
        <f>IFERROR(VLOOKUP($C164,Master_Device_DB!$J:$L,3,0),"")</f>
        <v>11.8</v>
      </c>
      <c r="G164" s="219">
        <f t="shared" si="65"/>
        <v>0</v>
      </c>
      <c r="H164" s="220"/>
      <c r="I164" s="209">
        <f t="shared" si="73"/>
        <v>0</v>
      </c>
      <c r="J164" s="215">
        <f t="shared" si="74"/>
        <v>0</v>
      </c>
      <c r="K164" s="219">
        <f t="shared" si="66"/>
        <v>0</v>
      </c>
      <c r="L164" s="220"/>
      <c r="M164" s="209">
        <f t="shared" si="75"/>
        <v>0</v>
      </c>
      <c r="N164" s="215">
        <f t="shared" si="76"/>
        <v>0</v>
      </c>
      <c r="O164" s="219">
        <f t="shared" si="67"/>
        <v>0</v>
      </c>
      <c r="P164" s="220"/>
      <c r="Q164" s="209">
        <f t="shared" si="77"/>
        <v>0</v>
      </c>
      <c r="R164" s="215">
        <f t="shared" si="78"/>
        <v>0</v>
      </c>
      <c r="S164" s="219">
        <f t="shared" si="68"/>
        <v>0</v>
      </c>
      <c r="T164" s="220"/>
      <c r="U164" s="209">
        <f t="shared" si="79"/>
        <v>0</v>
      </c>
      <c r="V164" s="215">
        <f t="shared" si="80"/>
        <v>0</v>
      </c>
      <c r="W164" s="219">
        <f t="shared" si="69"/>
        <v>0</v>
      </c>
      <c r="X164" s="220"/>
      <c r="Y164" s="209">
        <f t="shared" si="81"/>
        <v>0</v>
      </c>
      <c r="Z164" s="215">
        <f t="shared" si="82"/>
        <v>0</v>
      </c>
      <c r="AA164" s="219">
        <f t="shared" si="70"/>
        <v>0</v>
      </c>
      <c r="AB164" s="220"/>
      <c r="AC164" s="209">
        <f t="shared" si="83"/>
        <v>0</v>
      </c>
      <c r="AD164" s="215">
        <f t="shared" si="84"/>
        <v>0</v>
      </c>
      <c r="AE164" s="219">
        <f t="shared" si="71"/>
        <v>0</v>
      </c>
      <c r="AF164" s="220"/>
      <c r="AG164" s="209">
        <f t="shared" si="85"/>
        <v>0</v>
      </c>
      <c r="AH164" s="215">
        <f t="shared" si="86"/>
        <v>0</v>
      </c>
      <c r="AI164" s="219">
        <f t="shared" si="72"/>
        <v>0</v>
      </c>
      <c r="AJ164" s="220"/>
      <c r="AK164" s="209">
        <f t="shared" si="87"/>
        <v>0</v>
      </c>
      <c r="AL164" s="215">
        <f t="shared" si="88"/>
        <v>0</v>
      </c>
    </row>
    <row r="165" spans="1:38" x14ac:dyDescent="0.25">
      <c r="A165" s="217" t="s">
        <v>321</v>
      </c>
      <c r="B165" s="217" t="s">
        <v>172</v>
      </c>
      <c r="C165" s="217" t="s">
        <v>472</v>
      </c>
      <c r="D165" s="218">
        <v>1</v>
      </c>
      <c r="E165" s="185">
        <f>IFERROR(VLOOKUP($C165,Master_Device_DB!$J:$L,2,0),"")</f>
        <v>0.45</v>
      </c>
      <c r="F165" s="212">
        <f>IFERROR(VLOOKUP($C165,Master_Device_DB!$J:$L,3,0),"")</f>
        <v>7.6</v>
      </c>
      <c r="G165" s="219">
        <f t="shared" si="65"/>
        <v>0</v>
      </c>
      <c r="H165" s="220"/>
      <c r="I165" s="209">
        <f t="shared" si="73"/>
        <v>0</v>
      </c>
      <c r="J165" s="215">
        <f t="shared" ref="J165:J169" si="89">IFERROR(H165*$F165,"")</f>
        <v>0</v>
      </c>
      <c r="K165" s="219">
        <f t="shared" si="66"/>
        <v>0</v>
      </c>
      <c r="L165" s="220"/>
      <c r="M165" s="209">
        <f t="shared" si="75"/>
        <v>0</v>
      </c>
      <c r="N165" s="215">
        <f t="shared" si="76"/>
        <v>0</v>
      </c>
      <c r="O165" s="219">
        <f t="shared" si="67"/>
        <v>0</v>
      </c>
      <c r="P165" s="220"/>
      <c r="Q165" s="209">
        <f t="shared" si="77"/>
        <v>0</v>
      </c>
      <c r="R165" s="215">
        <f t="shared" si="78"/>
        <v>0</v>
      </c>
      <c r="S165" s="219">
        <f t="shared" si="68"/>
        <v>0</v>
      </c>
      <c r="T165" s="220"/>
      <c r="U165" s="209">
        <f t="shared" si="79"/>
        <v>0</v>
      </c>
      <c r="V165" s="215">
        <f t="shared" si="80"/>
        <v>0</v>
      </c>
      <c r="W165" s="219">
        <f t="shared" si="69"/>
        <v>0</v>
      </c>
      <c r="X165" s="220"/>
      <c r="Y165" s="209">
        <f t="shared" si="81"/>
        <v>0</v>
      </c>
      <c r="Z165" s="215">
        <f t="shared" si="82"/>
        <v>0</v>
      </c>
      <c r="AA165" s="219">
        <f t="shared" si="70"/>
        <v>0</v>
      </c>
      <c r="AB165" s="220"/>
      <c r="AC165" s="209">
        <f t="shared" si="83"/>
        <v>0</v>
      </c>
      <c r="AD165" s="215">
        <f t="shared" si="84"/>
        <v>0</v>
      </c>
      <c r="AE165" s="219">
        <f t="shared" si="71"/>
        <v>0</v>
      </c>
      <c r="AF165" s="220"/>
      <c r="AG165" s="209">
        <f t="shared" si="85"/>
        <v>0</v>
      </c>
      <c r="AH165" s="215">
        <f t="shared" si="86"/>
        <v>0</v>
      </c>
      <c r="AI165" s="219">
        <f t="shared" si="72"/>
        <v>0</v>
      </c>
      <c r="AJ165" s="220"/>
      <c r="AK165" s="209">
        <f t="shared" si="87"/>
        <v>0</v>
      </c>
      <c r="AL165" s="215">
        <f t="shared" si="88"/>
        <v>0</v>
      </c>
    </row>
    <row r="166" spans="1:38" x14ac:dyDescent="0.25">
      <c r="A166" s="217" t="s">
        <v>321</v>
      </c>
      <c r="B166" s="217" t="s">
        <v>173</v>
      </c>
      <c r="C166" s="217" t="s">
        <v>473</v>
      </c>
      <c r="D166" s="218">
        <v>2</v>
      </c>
      <c r="E166" s="185">
        <f>IFERROR(VLOOKUP($C166,Master_Device_DB!$J:$L,2,0),"")</f>
        <v>0.45</v>
      </c>
      <c r="F166" s="212">
        <f>IFERROR(VLOOKUP($C166,Master_Device_DB!$J:$L,3,0),"")</f>
        <v>8.6</v>
      </c>
      <c r="G166" s="219">
        <f t="shared" ref="G166:G172" si="90">$D166*H166</f>
        <v>0</v>
      </c>
      <c r="H166" s="220"/>
      <c r="I166" s="209">
        <f t="shared" si="73"/>
        <v>0</v>
      </c>
      <c r="J166" s="215">
        <f t="shared" si="89"/>
        <v>0</v>
      </c>
      <c r="K166" s="219">
        <f t="shared" ref="K166:K172" si="91">$D166*L166</f>
        <v>0</v>
      </c>
      <c r="L166" s="220"/>
      <c r="M166" s="209">
        <f t="shared" si="75"/>
        <v>0</v>
      </c>
      <c r="N166" s="215">
        <f t="shared" si="76"/>
        <v>0</v>
      </c>
      <c r="O166" s="219">
        <f t="shared" ref="O166:O172" si="92">$D166*P166</f>
        <v>0</v>
      </c>
      <c r="P166" s="220"/>
      <c r="Q166" s="209">
        <f t="shared" si="77"/>
        <v>0</v>
      </c>
      <c r="R166" s="215">
        <f t="shared" si="78"/>
        <v>0</v>
      </c>
      <c r="S166" s="219">
        <f t="shared" ref="S166:S172" si="93">$D166*T166</f>
        <v>0</v>
      </c>
      <c r="T166" s="220"/>
      <c r="U166" s="209">
        <f t="shared" si="79"/>
        <v>0</v>
      </c>
      <c r="V166" s="215">
        <f t="shared" si="80"/>
        <v>0</v>
      </c>
      <c r="W166" s="219">
        <f t="shared" ref="W166:W172" si="94">$D166*X166</f>
        <v>0</v>
      </c>
      <c r="X166" s="220"/>
      <c r="Y166" s="209">
        <f t="shared" si="81"/>
        <v>0</v>
      </c>
      <c r="Z166" s="215">
        <f t="shared" ref="Z166:Z169" si="95">IFERROR(X166*$F166,"")</f>
        <v>0</v>
      </c>
      <c r="AA166" s="219">
        <f t="shared" ref="AA166:AA172" si="96">$D166*AB166</f>
        <v>0</v>
      </c>
      <c r="AB166" s="220"/>
      <c r="AC166" s="209">
        <f t="shared" si="83"/>
        <v>0</v>
      </c>
      <c r="AD166" s="215">
        <f t="shared" ref="AD166:AD169" si="97">IFERROR(AB166*$F166,"")</f>
        <v>0</v>
      </c>
      <c r="AE166" s="219">
        <f t="shared" ref="AE166:AE172" si="98">$D166*AF166</f>
        <v>0</v>
      </c>
      <c r="AF166" s="220"/>
      <c r="AG166" s="209">
        <f t="shared" si="85"/>
        <v>0</v>
      </c>
      <c r="AH166" s="215">
        <f t="shared" ref="AH166:AH169" si="99">IFERROR(AF166*$F166,"")</f>
        <v>0</v>
      </c>
      <c r="AI166" s="219">
        <f t="shared" ref="AI166:AI172" si="100">$D166*AJ166</f>
        <v>0</v>
      </c>
      <c r="AJ166" s="220"/>
      <c r="AK166" s="209">
        <f t="shared" si="87"/>
        <v>0</v>
      </c>
      <c r="AL166" s="215">
        <f t="shared" ref="AL166:AL169" si="101">IFERROR(AJ166*$F166,"")</f>
        <v>0</v>
      </c>
    </row>
    <row r="167" spans="1:38" x14ac:dyDescent="0.25">
      <c r="A167" s="228" t="s">
        <v>321</v>
      </c>
      <c r="B167" s="228" t="s">
        <v>174</v>
      </c>
      <c r="C167" s="228" t="s">
        <v>474</v>
      </c>
      <c r="D167" s="236">
        <v>3</v>
      </c>
      <c r="E167" s="237">
        <f>IFERROR(VLOOKUP($C167,Master_Device_DB!$J:$L,2,0),"")</f>
        <v>0.45</v>
      </c>
      <c r="F167" s="238">
        <f>IFERROR(VLOOKUP($C167,Master_Device_DB!$J:$L,3,0),"")</f>
        <v>5.5</v>
      </c>
      <c r="G167" s="226">
        <f t="shared" si="90"/>
        <v>0</v>
      </c>
      <c r="H167" s="220"/>
      <c r="I167" s="209">
        <f t="shared" si="73"/>
        <v>0</v>
      </c>
      <c r="J167" s="215">
        <f t="shared" si="89"/>
        <v>0</v>
      </c>
      <c r="K167" s="226">
        <f t="shared" si="91"/>
        <v>0</v>
      </c>
      <c r="L167" s="220"/>
      <c r="M167" s="209">
        <f t="shared" si="75"/>
        <v>0</v>
      </c>
      <c r="N167" s="215">
        <f t="shared" ref="N167:N169" si="102">IFERROR(L167*$F167,"")</f>
        <v>0</v>
      </c>
      <c r="O167" s="226">
        <f t="shared" si="92"/>
        <v>0</v>
      </c>
      <c r="P167" s="220"/>
      <c r="Q167" s="209">
        <f t="shared" si="77"/>
        <v>0</v>
      </c>
      <c r="R167" s="215">
        <f t="shared" ref="R167:R169" si="103">IFERROR(P167*$F167,"")</f>
        <v>0</v>
      </c>
      <c r="S167" s="226">
        <f t="shared" si="93"/>
        <v>0</v>
      </c>
      <c r="T167" s="220"/>
      <c r="U167" s="209">
        <f t="shared" si="79"/>
        <v>0</v>
      </c>
      <c r="V167" s="215">
        <f t="shared" ref="V167:V169" si="104">IFERROR(T167*$F167,"")</f>
        <v>0</v>
      </c>
      <c r="W167" s="226">
        <f t="shared" si="94"/>
        <v>0</v>
      </c>
      <c r="X167" s="220"/>
      <c r="Y167" s="209">
        <f t="shared" si="81"/>
        <v>0</v>
      </c>
      <c r="Z167" s="215">
        <f t="shared" si="95"/>
        <v>0</v>
      </c>
      <c r="AA167" s="226">
        <f t="shared" si="96"/>
        <v>0</v>
      </c>
      <c r="AB167" s="220"/>
      <c r="AC167" s="209">
        <f t="shared" si="83"/>
        <v>0</v>
      </c>
      <c r="AD167" s="215">
        <f t="shared" si="97"/>
        <v>0</v>
      </c>
      <c r="AE167" s="226">
        <f t="shared" si="98"/>
        <v>0</v>
      </c>
      <c r="AF167" s="220"/>
      <c r="AG167" s="209">
        <f t="shared" si="85"/>
        <v>0</v>
      </c>
      <c r="AH167" s="215">
        <f t="shared" si="99"/>
        <v>0</v>
      </c>
      <c r="AI167" s="226">
        <f t="shared" si="100"/>
        <v>0</v>
      </c>
      <c r="AJ167" s="220"/>
      <c r="AK167" s="209">
        <f t="shared" si="87"/>
        <v>0</v>
      </c>
      <c r="AL167" s="215">
        <f t="shared" si="101"/>
        <v>0</v>
      </c>
    </row>
    <row r="168" spans="1:38" x14ac:dyDescent="0.25">
      <c r="A168" s="217" t="s">
        <v>321</v>
      </c>
      <c r="B168" s="217" t="s">
        <v>175</v>
      </c>
      <c r="C168" s="217" t="s">
        <v>476</v>
      </c>
      <c r="D168" s="218">
        <v>1</v>
      </c>
      <c r="E168" s="223">
        <f>IFERROR(VLOOKUP($C168,Master_Device_DB!$J:$L,2,0),"")</f>
        <v>0.45</v>
      </c>
      <c r="F168" s="224">
        <f>IFERROR(VLOOKUP($C168,Master_Device_DB!$J:$L,3,0),"")</f>
        <v>5.5</v>
      </c>
      <c r="G168" s="219">
        <f t="shared" si="90"/>
        <v>0</v>
      </c>
      <c r="H168" s="220"/>
      <c r="I168" s="209">
        <f t="shared" si="73"/>
        <v>0</v>
      </c>
      <c r="J168" s="215">
        <f t="shared" si="89"/>
        <v>0</v>
      </c>
      <c r="K168" s="219">
        <f t="shared" si="91"/>
        <v>0</v>
      </c>
      <c r="L168" s="220"/>
      <c r="M168" s="209">
        <f t="shared" si="75"/>
        <v>0</v>
      </c>
      <c r="N168" s="215">
        <f t="shared" si="102"/>
        <v>0</v>
      </c>
      <c r="O168" s="219">
        <f t="shared" si="92"/>
        <v>0</v>
      </c>
      <c r="P168" s="220"/>
      <c r="Q168" s="209">
        <f t="shared" si="77"/>
        <v>0</v>
      </c>
      <c r="R168" s="215">
        <f t="shared" si="103"/>
        <v>0</v>
      </c>
      <c r="S168" s="219">
        <f t="shared" si="93"/>
        <v>0</v>
      </c>
      <c r="T168" s="220"/>
      <c r="U168" s="209">
        <f t="shared" si="79"/>
        <v>0</v>
      </c>
      <c r="V168" s="215">
        <f t="shared" si="104"/>
        <v>0</v>
      </c>
      <c r="W168" s="219">
        <f t="shared" si="94"/>
        <v>0</v>
      </c>
      <c r="X168" s="220"/>
      <c r="Y168" s="209">
        <f t="shared" si="81"/>
        <v>0</v>
      </c>
      <c r="Z168" s="215">
        <f t="shared" si="95"/>
        <v>0</v>
      </c>
      <c r="AA168" s="219">
        <f t="shared" si="96"/>
        <v>0</v>
      </c>
      <c r="AB168" s="220"/>
      <c r="AC168" s="209">
        <f t="shared" si="83"/>
        <v>0</v>
      </c>
      <c r="AD168" s="215">
        <f t="shared" si="97"/>
        <v>0</v>
      </c>
      <c r="AE168" s="219">
        <f t="shared" si="98"/>
        <v>0</v>
      </c>
      <c r="AF168" s="220"/>
      <c r="AG168" s="209">
        <f t="shared" si="85"/>
        <v>0</v>
      </c>
      <c r="AH168" s="215">
        <f t="shared" si="99"/>
        <v>0</v>
      </c>
      <c r="AI168" s="219">
        <f t="shared" si="100"/>
        <v>0</v>
      </c>
      <c r="AJ168" s="220"/>
      <c r="AK168" s="209">
        <f t="shared" si="87"/>
        <v>0</v>
      </c>
      <c r="AL168" s="215">
        <f t="shared" si="101"/>
        <v>0</v>
      </c>
    </row>
    <row r="169" spans="1:38" x14ac:dyDescent="0.25">
      <c r="A169" s="217" t="s">
        <v>268</v>
      </c>
      <c r="B169" s="217" t="s">
        <v>43</v>
      </c>
      <c r="C169" s="217" t="s">
        <v>478</v>
      </c>
      <c r="D169" s="218">
        <v>1</v>
      </c>
      <c r="E169" s="223">
        <f>IFERROR(VLOOKUP($C169,Master_Device_DB!$J:$L,2,0),"")</f>
        <v>19</v>
      </c>
      <c r="F169" s="224">
        <f>IFERROR(VLOOKUP($C169,Master_Device_DB!$J:$L,3,0),"")</f>
        <v>23</v>
      </c>
      <c r="G169" s="219">
        <f t="shared" si="90"/>
        <v>0</v>
      </c>
      <c r="H169" s="220"/>
      <c r="I169" s="209">
        <f t="shared" si="73"/>
        <v>0</v>
      </c>
      <c r="J169" s="215">
        <f t="shared" si="89"/>
        <v>0</v>
      </c>
      <c r="K169" s="219">
        <f t="shared" si="91"/>
        <v>0</v>
      </c>
      <c r="L169" s="220"/>
      <c r="M169" s="209">
        <f t="shared" si="75"/>
        <v>0</v>
      </c>
      <c r="N169" s="215">
        <f t="shared" si="102"/>
        <v>0</v>
      </c>
      <c r="O169" s="219">
        <f t="shared" si="92"/>
        <v>0</v>
      </c>
      <c r="P169" s="220"/>
      <c r="Q169" s="209">
        <f t="shared" si="77"/>
        <v>0</v>
      </c>
      <c r="R169" s="215">
        <f t="shared" si="103"/>
        <v>0</v>
      </c>
      <c r="S169" s="219">
        <f t="shared" si="93"/>
        <v>0</v>
      </c>
      <c r="T169" s="220"/>
      <c r="U169" s="209">
        <f t="shared" si="79"/>
        <v>0</v>
      </c>
      <c r="V169" s="215">
        <f t="shared" si="104"/>
        <v>0</v>
      </c>
      <c r="W169" s="219">
        <f t="shared" si="94"/>
        <v>0</v>
      </c>
      <c r="X169" s="220"/>
      <c r="Y169" s="209">
        <f t="shared" si="81"/>
        <v>0</v>
      </c>
      <c r="Z169" s="215">
        <f t="shared" si="95"/>
        <v>0</v>
      </c>
      <c r="AA169" s="219">
        <f t="shared" si="96"/>
        <v>0</v>
      </c>
      <c r="AB169" s="220"/>
      <c r="AC169" s="209">
        <f t="shared" si="83"/>
        <v>0</v>
      </c>
      <c r="AD169" s="215">
        <f t="shared" si="97"/>
        <v>0</v>
      </c>
      <c r="AE169" s="219">
        <f t="shared" si="98"/>
        <v>0</v>
      </c>
      <c r="AF169" s="220"/>
      <c r="AG169" s="209">
        <f t="shared" si="85"/>
        <v>0</v>
      </c>
      <c r="AH169" s="215">
        <f t="shared" si="99"/>
        <v>0</v>
      </c>
      <c r="AI169" s="219">
        <f t="shared" si="100"/>
        <v>0</v>
      </c>
      <c r="AJ169" s="220"/>
      <c r="AK169" s="209">
        <f t="shared" si="87"/>
        <v>0</v>
      </c>
      <c r="AL169" s="215">
        <f t="shared" si="101"/>
        <v>0</v>
      </c>
    </row>
    <row r="170" spans="1:38" x14ac:dyDescent="0.25">
      <c r="A170" s="217" t="s">
        <v>268</v>
      </c>
      <c r="B170" s="217" t="s">
        <v>176</v>
      </c>
      <c r="C170" s="217" t="s">
        <v>571</v>
      </c>
      <c r="D170" s="218">
        <v>2</v>
      </c>
      <c r="E170" s="223">
        <f>VLOOKUP($C170,Master_Device_DB!$C:$E,2,0)</f>
        <v>0.9</v>
      </c>
      <c r="F170" s="224">
        <f>VLOOKUP($C170,Master_Device_DB!$C:$E,3,0)</f>
        <v>360</v>
      </c>
      <c r="G170" s="219">
        <f t="shared" si="90"/>
        <v>0</v>
      </c>
      <c r="H170" s="220"/>
      <c r="I170" s="217">
        <f t="shared" ref="I170:I172" si="105">H170*$E170</f>
        <v>0</v>
      </c>
      <c r="J170" s="225">
        <f t="shared" ref="J170:J172" si="106">H170*$F170</f>
        <v>0</v>
      </c>
      <c r="K170" s="219">
        <f t="shared" si="91"/>
        <v>0</v>
      </c>
      <c r="L170" s="220"/>
      <c r="M170" s="217">
        <f t="shared" ref="M170:M172" si="107">L170*$E170</f>
        <v>0</v>
      </c>
      <c r="N170" s="225">
        <f t="shared" ref="N170:N172" si="108">L170*$F170</f>
        <v>0</v>
      </c>
      <c r="O170" s="219">
        <f t="shared" si="92"/>
        <v>0</v>
      </c>
      <c r="P170" s="220"/>
      <c r="Q170" s="217">
        <f t="shared" ref="Q170:Q172" si="109">P170*$E170</f>
        <v>0</v>
      </c>
      <c r="R170" s="225">
        <f t="shared" ref="R170:R172" si="110">P170*$F170</f>
        <v>0</v>
      </c>
      <c r="S170" s="219">
        <f t="shared" si="93"/>
        <v>0</v>
      </c>
      <c r="T170" s="220"/>
      <c r="U170" s="217">
        <f t="shared" ref="U170:U172" si="111">T170*$E170</f>
        <v>0</v>
      </c>
      <c r="V170" s="225">
        <f t="shared" ref="V170:V172" si="112">T170*$F170</f>
        <v>0</v>
      </c>
      <c r="W170" s="219">
        <f t="shared" si="94"/>
        <v>0</v>
      </c>
      <c r="X170" s="220"/>
      <c r="Y170" s="217">
        <f t="shared" ref="Y170:Y172" si="113">X170*$E170</f>
        <v>0</v>
      </c>
      <c r="Z170" s="225">
        <f t="shared" ref="Z170:Z172" si="114">X170*$F170</f>
        <v>0</v>
      </c>
      <c r="AA170" s="219">
        <f t="shared" si="96"/>
        <v>0</v>
      </c>
      <c r="AB170" s="220"/>
      <c r="AC170" s="217">
        <f t="shared" ref="AC170:AC172" si="115">AB170*$E170</f>
        <v>0</v>
      </c>
      <c r="AD170" s="225">
        <f t="shared" ref="AD170:AD172" si="116">AB170*$F170</f>
        <v>0</v>
      </c>
      <c r="AE170" s="219">
        <f t="shared" si="98"/>
        <v>0</v>
      </c>
      <c r="AF170" s="220"/>
      <c r="AG170" s="217">
        <f t="shared" ref="AG170:AG172" si="117">AF170*$E170</f>
        <v>0</v>
      </c>
      <c r="AH170" s="225">
        <f t="shared" ref="AH170:AH172" si="118">AF170*$F170</f>
        <v>0</v>
      </c>
      <c r="AI170" s="219">
        <f t="shared" si="100"/>
        <v>0</v>
      </c>
      <c r="AJ170" s="220"/>
      <c r="AK170" s="217">
        <f t="shared" ref="AK170:AK172" si="119">AJ170*$E170</f>
        <v>0</v>
      </c>
      <c r="AL170" s="225">
        <f t="shared" ref="AL170:AL172" si="120">AJ170*$F170</f>
        <v>0</v>
      </c>
    </row>
    <row r="171" spans="1:38" x14ac:dyDescent="0.25">
      <c r="A171" s="217" t="s">
        <v>268</v>
      </c>
      <c r="B171" s="217" t="s">
        <v>177</v>
      </c>
      <c r="C171" s="217" t="s">
        <v>572</v>
      </c>
      <c r="D171" s="218">
        <v>3</v>
      </c>
      <c r="E171" s="223">
        <f>VLOOKUP($C171,Master_Device_DB!$C:$E,2,0)</f>
        <v>0.9</v>
      </c>
      <c r="F171" s="224">
        <f>VLOOKUP($C171,Master_Device_DB!$C:$E,3,0)</f>
        <v>570</v>
      </c>
      <c r="G171" s="226">
        <f t="shared" si="90"/>
        <v>0</v>
      </c>
      <c r="H171" s="227"/>
      <c r="I171" s="228">
        <f t="shared" si="105"/>
        <v>0</v>
      </c>
      <c r="J171" s="229">
        <f t="shared" si="106"/>
        <v>0</v>
      </c>
      <c r="K171" s="226">
        <f t="shared" si="91"/>
        <v>0</v>
      </c>
      <c r="L171" s="227"/>
      <c r="M171" s="228">
        <f t="shared" si="107"/>
        <v>0</v>
      </c>
      <c r="N171" s="229">
        <f t="shared" si="108"/>
        <v>0</v>
      </c>
      <c r="O171" s="226">
        <f t="shared" si="92"/>
        <v>0</v>
      </c>
      <c r="P171" s="227"/>
      <c r="Q171" s="228">
        <f t="shared" si="109"/>
        <v>0</v>
      </c>
      <c r="R171" s="229">
        <f t="shared" si="110"/>
        <v>0</v>
      </c>
      <c r="S171" s="226">
        <f t="shared" si="93"/>
        <v>0</v>
      </c>
      <c r="T171" s="227"/>
      <c r="U171" s="228">
        <f t="shared" si="111"/>
        <v>0</v>
      </c>
      <c r="V171" s="229">
        <f t="shared" si="112"/>
        <v>0</v>
      </c>
      <c r="W171" s="226">
        <f t="shared" si="94"/>
        <v>0</v>
      </c>
      <c r="X171" s="227"/>
      <c r="Y171" s="228">
        <f t="shared" si="113"/>
        <v>0</v>
      </c>
      <c r="Z171" s="229">
        <f t="shared" si="114"/>
        <v>0</v>
      </c>
      <c r="AA171" s="226">
        <f t="shared" si="96"/>
        <v>0</v>
      </c>
      <c r="AB171" s="227"/>
      <c r="AC171" s="228">
        <f t="shared" si="115"/>
        <v>0</v>
      </c>
      <c r="AD171" s="229">
        <f t="shared" si="116"/>
        <v>0</v>
      </c>
      <c r="AE171" s="226">
        <f t="shared" si="98"/>
        <v>0</v>
      </c>
      <c r="AF171" s="227"/>
      <c r="AG171" s="228">
        <f t="shared" si="117"/>
        <v>0</v>
      </c>
      <c r="AH171" s="229">
        <f t="shared" si="118"/>
        <v>0</v>
      </c>
      <c r="AI171" s="226">
        <f t="shared" si="100"/>
        <v>0</v>
      </c>
      <c r="AJ171" s="227"/>
      <c r="AK171" s="228">
        <f t="shared" si="119"/>
        <v>0</v>
      </c>
      <c r="AL171" s="229">
        <f t="shared" si="120"/>
        <v>0</v>
      </c>
    </row>
    <row r="172" spans="1:38" ht="15.75" thickBot="1" x14ac:dyDescent="0.3">
      <c r="A172" s="217" t="s">
        <v>268</v>
      </c>
      <c r="B172" s="217" t="s">
        <v>177</v>
      </c>
      <c r="C172" s="217" t="s">
        <v>573</v>
      </c>
      <c r="D172" s="218">
        <v>3</v>
      </c>
      <c r="E172" s="223">
        <f>VLOOKUP($C172,Master_Device_DB!$C:$E,2,0)</f>
        <v>0.9</v>
      </c>
      <c r="F172" s="224">
        <f>VLOOKUP($C172,Master_Device_DB!$C:$E,3,0)</f>
        <v>570</v>
      </c>
      <c r="G172" s="231">
        <f t="shared" si="90"/>
        <v>0</v>
      </c>
      <c r="H172" s="232"/>
      <c r="I172" s="233">
        <f t="shared" si="105"/>
        <v>0</v>
      </c>
      <c r="J172" s="234">
        <f t="shared" si="106"/>
        <v>0</v>
      </c>
      <c r="K172" s="231">
        <f t="shared" si="91"/>
        <v>0</v>
      </c>
      <c r="L172" s="232"/>
      <c r="M172" s="233">
        <f t="shared" si="107"/>
        <v>0</v>
      </c>
      <c r="N172" s="234">
        <f t="shared" si="108"/>
        <v>0</v>
      </c>
      <c r="O172" s="231">
        <f t="shared" si="92"/>
        <v>0</v>
      </c>
      <c r="P172" s="232"/>
      <c r="Q172" s="233">
        <f t="shared" si="109"/>
        <v>0</v>
      </c>
      <c r="R172" s="234">
        <f t="shared" si="110"/>
        <v>0</v>
      </c>
      <c r="S172" s="231">
        <f t="shared" si="93"/>
        <v>0</v>
      </c>
      <c r="T172" s="232"/>
      <c r="U172" s="233">
        <f t="shared" si="111"/>
        <v>0</v>
      </c>
      <c r="V172" s="234">
        <f t="shared" si="112"/>
        <v>0</v>
      </c>
      <c r="W172" s="231">
        <f t="shared" si="94"/>
        <v>0</v>
      </c>
      <c r="X172" s="232"/>
      <c r="Y172" s="233">
        <f t="shared" si="113"/>
        <v>0</v>
      </c>
      <c r="Z172" s="234">
        <f t="shared" si="114"/>
        <v>0</v>
      </c>
      <c r="AA172" s="231">
        <f t="shared" si="96"/>
        <v>0</v>
      </c>
      <c r="AB172" s="232"/>
      <c r="AC172" s="233">
        <f t="shared" si="115"/>
        <v>0</v>
      </c>
      <c r="AD172" s="234">
        <f t="shared" si="116"/>
        <v>0</v>
      </c>
      <c r="AE172" s="231">
        <f t="shared" si="98"/>
        <v>0</v>
      </c>
      <c r="AF172" s="232"/>
      <c r="AG172" s="233">
        <f t="shared" si="117"/>
        <v>0</v>
      </c>
      <c r="AH172" s="234">
        <f t="shared" si="118"/>
        <v>0</v>
      </c>
      <c r="AI172" s="231">
        <f t="shared" si="100"/>
        <v>0</v>
      </c>
      <c r="AJ172" s="232"/>
      <c r="AK172" s="233">
        <f t="shared" si="119"/>
        <v>0</v>
      </c>
      <c r="AL172" s="234">
        <f t="shared" si="120"/>
        <v>0</v>
      </c>
    </row>
  </sheetData>
  <sheetProtection algorithmName="SHA-512" hashValue="+eYNwD6cyFpKk1Yc5py3OSoSShfeJF31TCLuZSNtKJOgOgX39o01KwBDoC7R6bedBKgOPl79iFz1ZFBYWf8fhw==" saltValue="FetNA/AUitiCH8DnLba46g==" spinCount="100000" sheet="1" objects="1" scenarios="1"/>
  <protectedRanges>
    <protectedRange sqref="AJ6:AJ172" name="Looop 7"/>
    <protectedRange sqref="AF6:AF172" name="Loop 7"/>
    <protectedRange sqref="AB6:AB172" name="Loop 6"/>
    <protectedRange sqref="X6:X172" name="Loop 5"/>
    <protectedRange sqref="T6:T172" name="Loop 4"/>
    <protectedRange sqref="P6:P172" name="Loop 3"/>
    <protectedRange sqref="L6:L172" name="Loop 2"/>
    <protectedRange sqref="H6:H172" name="Loop 1"/>
  </protectedRanges>
  <autoFilter ref="A5:C167" xr:uid="{EEBACFD6-1E4F-44A1-8D90-6F38D70CC894}"/>
  <mergeCells count="19">
    <mergeCell ref="AE1:AF1"/>
    <mergeCell ref="AG1:AH1"/>
    <mergeCell ref="AI1:AJ1"/>
    <mergeCell ref="AK1:AL1"/>
    <mergeCell ref="W1:X1"/>
    <mergeCell ref="Y1:Z1"/>
    <mergeCell ref="AA1:AB1"/>
    <mergeCell ref="AC1:AD1"/>
    <mergeCell ref="A4:C4"/>
    <mergeCell ref="E3:F3"/>
    <mergeCell ref="E4:F4"/>
    <mergeCell ref="S1:T1"/>
    <mergeCell ref="U1:V1"/>
    <mergeCell ref="G1:H1"/>
    <mergeCell ref="I1:J1"/>
    <mergeCell ref="K1:L1"/>
    <mergeCell ref="M1:N1"/>
    <mergeCell ref="O1:P1"/>
    <mergeCell ref="Q1:R1"/>
  </mergeCells>
  <conditionalFormatting sqref="G3:AL3">
    <cfRule type="cellIs" dxfId="8" priority="1" operator="greaterThan">
      <formula>99.1</formula>
    </cfRule>
  </conditionalFormatting>
  <pageMargins left="0.7" right="0.7" top="0.75" bottom="0.75" header="0.3" footer="0.3"/>
  <pageSetup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E85EF-80C0-4D4B-9560-08B132E27CEA}">
  <sheetPr>
    <tabColor rgb="FFFF0000"/>
  </sheetPr>
  <dimension ref="A1:AM172"/>
  <sheetViews>
    <sheetView zoomScale="80" zoomScaleNormal="80" workbookViewId="0">
      <pane xSplit="4" ySplit="5" topLeftCell="AA6" activePane="bottomRight" state="frozen"/>
      <selection sqref="A1:P1048576"/>
      <selection pane="topRight" sqref="A1:P1048576"/>
      <selection pane="bottomLeft" sqref="A1:P1048576"/>
      <selection pane="bottomRight" sqref="A1:P1048576"/>
    </sheetView>
  </sheetViews>
  <sheetFormatPr defaultRowHeight="15" outlineLevelCol="2" x14ac:dyDescent="0.25"/>
  <cols>
    <col min="1" max="1" width="21.140625" hidden="1" customWidth="1" outlineLevel="1"/>
    <col min="2" max="2" width="28" hidden="1" customWidth="1" outlineLevel="1"/>
    <col min="3" max="3" width="37.28515625" hidden="1" customWidth="1" outlineLevel="1"/>
    <col min="4" max="4" width="19.140625" style="7" hidden="1" customWidth="1" outlineLevel="2"/>
    <col min="5" max="6" width="9.140625" hidden="1" customWidth="1" outlineLevel="2"/>
    <col min="7" max="8" width="11" style="7" hidden="1" customWidth="1" outlineLevel="1"/>
    <col min="9" max="10" width="11" hidden="1" customWidth="1" outlineLevel="1"/>
    <col min="11" max="12" width="11" style="7" hidden="1" customWidth="1" outlineLevel="1"/>
    <col min="13" max="14" width="11" hidden="1" customWidth="1" outlineLevel="1"/>
    <col min="15" max="16" width="11" style="7" hidden="1" customWidth="1" outlineLevel="1"/>
    <col min="17" max="18" width="11" hidden="1" customWidth="1" outlineLevel="1"/>
    <col min="19" max="20" width="11" style="7" hidden="1" customWidth="1" outlineLevel="1"/>
    <col min="21" max="22" width="11" hidden="1" customWidth="1" outlineLevel="1"/>
    <col min="23" max="24" width="11" style="7" hidden="1" customWidth="1" outlineLevel="1"/>
    <col min="25" max="26" width="11" hidden="1" customWidth="1" outlineLevel="1"/>
    <col min="27" max="28" width="11" style="7" hidden="1" customWidth="1" outlineLevel="1"/>
    <col min="29" max="30" width="11" hidden="1" customWidth="1" outlineLevel="1"/>
    <col min="31" max="32" width="11" style="7" hidden="1" customWidth="1" outlineLevel="1"/>
    <col min="33" max="34" width="11" hidden="1" customWidth="1" outlineLevel="1"/>
    <col min="35" max="36" width="11" style="7" hidden="1" customWidth="1" outlineLevel="1"/>
    <col min="37" max="38" width="11" hidden="1" customWidth="1" outlineLevel="1"/>
    <col min="39" max="39" width="9.140625" collapsed="1"/>
  </cols>
  <sheetData>
    <row r="1" spans="1:38" s="57" customFormat="1" ht="15.75" thickBot="1" x14ac:dyDescent="0.3">
      <c r="D1" s="9"/>
      <c r="G1" s="298" t="s">
        <v>17</v>
      </c>
      <c r="H1" s="293"/>
      <c r="I1" s="293" t="s">
        <v>535</v>
      </c>
      <c r="J1" s="293"/>
      <c r="K1" s="293" t="s">
        <v>524</v>
      </c>
      <c r="L1" s="293"/>
      <c r="M1" s="293" t="s">
        <v>535</v>
      </c>
      <c r="N1" s="293"/>
      <c r="O1" s="293" t="s">
        <v>525</v>
      </c>
      <c r="P1" s="293"/>
      <c r="Q1" s="293" t="s">
        <v>535</v>
      </c>
      <c r="R1" s="293"/>
      <c r="S1" s="293" t="s">
        <v>526</v>
      </c>
      <c r="T1" s="293"/>
      <c r="U1" s="293" t="s">
        <v>535</v>
      </c>
      <c r="V1" s="293"/>
      <c r="W1" s="293" t="s">
        <v>527</v>
      </c>
      <c r="X1" s="293"/>
      <c r="Y1" s="293" t="s">
        <v>535</v>
      </c>
      <c r="Z1" s="293"/>
      <c r="AA1" s="293" t="s">
        <v>528</v>
      </c>
      <c r="AB1" s="293"/>
      <c r="AC1" s="293" t="s">
        <v>535</v>
      </c>
      <c r="AD1" s="293"/>
      <c r="AE1" s="293" t="s">
        <v>529</v>
      </c>
      <c r="AF1" s="293"/>
      <c r="AG1" s="293" t="s">
        <v>535</v>
      </c>
      <c r="AH1" s="293"/>
      <c r="AI1" s="293" t="s">
        <v>530</v>
      </c>
      <c r="AJ1" s="293"/>
      <c r="AK1" s="293" t="s">
        <v>535</v>
      </c>
      <c r="AL1" s="294"/>
    </row>
    <row r="2" spans="1:38" s="57" customFormat="1" ht="30.75" thickBot="1" x14ac:dyDescent="0.3">
      <c r="D2" s="9"/>
      <c r="G2" s="176" t="s">
        <v>565</v>
      </c>
      <c r="H2" s="177" t="s">
        <v>566</v>
      </c>
      <c r="I2" s="174"/>
      <c r="J2" s="174"/>
      <c r="K2" s="176" t="s">
        <v>565</v>
      </c>
      <c r="L2" s="177" t="s">
        <v>566</v>
      </c>
      <c r="M2" s="174"/>
      <c r="N2" s="174"/>
      <c r="O2" s="176" t="s">
        <v>565</v>
      </c>
      <c r="P2" s="177" t="s">
        <v>566</v>
      </c>
      <c r="Q2" s="174"/>
      <c r="R2" s="174"/>
      <c r="S2" s="176" t="s">
        <v>565</v>
      </c>
      <c r="T2" s="177" t="s">
        <v>566</v>
      </c>
      <c r="U2" s="174"/>
      <c r="V2" s="174"/>
      <c r="W2" s="176" t="s">
        <v>565</v>
      </c>
      <c r="X2" s="177" t="s">
        <v>566</v>
      </c>
      <c r="Y2" s="174"/>
      <c r="Z2" s="174"/>
      <c r="AA2" s="176" t="s">
        <v>565</v>
      </c>
      <c r="AB2" s="177" t="s">
        <v>566</v>
      </c>
      <c r="AC2" s="174"/>
      <c r="AD2" s="174"/>
      <c r="AE2" s="176" t="s">
        <v>565</v>
      </c>
      <c r="AF2" s="177" t="s">
        <v>566</v>
      </c>
      <c r="AG2" s="174"/>
      <c r="AH2" s="174"/>
      <c r="AI2" s="176" t="s">
        <v>565</v>
      </c>
      <c r="AJ2" s="177" t="s">
        <v>566</v>
      </c>
      <c r="AK2" s="174"/>
      <c r="AL2" s="175"/>
    </row>
    <row r="3" spans="1:38" ht="15.75" thickBot="1" x14ac:dyDescent="0.3">
      <c r="E3" s="299" t="s">
        <v>564</v>
      </c>
      <c r="F3" s="300"/>
      <c r="G3" s="169">
        <f>SUM(G6:G56)+SUM(G132:G133)+SUM(G169)+(IF(H170&gt;0,G170/2,0)+(IF(H171&gt;0,((G171/3)*2),0)+(IF(H172&gt;0,((G172/3)*2)))))</f>
        <v>59</v>
      </c>
      <c r="H3" s="170">
        <f>SUM(G57:G131)+SUM(G134:G168)+SUM(H170:H172)</f>
        <v>55</v>
      </c>
      <c r="I3" s="170"/>
      <c r="J3" s="171"/>
      <c r="K3" s="169">
        <f>SUM(K6:K56)+SUM(K132:K133)+SUM(K169)+(IF(L170&gt;0,K170/2,0)+(IF(L171&gt;0,((K171/3)*2),0)+(IF(L172&gt;0,((K172/3)*2)))))</f>
        <v>50</v>
      </c>
      <c r="L3" s="170">
        <f>SUM(K57:K131)+SUM(K134:K168)+SUM(L170:L172)</f>
        <v>50</v>
      </c>
      <c r="M3" s="170"/>
      <c r="N3" s="171"/>
      <c r="O3" s="169">
        <f>SUM(O6:O56)+SUM(O132:O133)+SUM(O169)+(IF(P170&gt;0,O170/2,0)+(IF(P171&gt;0,((O171/3)*2),0)+(IF(P172&gt;0,((O172/3)*2)))))</f>
        <v>50</v>
      </c>
      <c r="P3" s="170">
        <f>SUM(O57:O131)+SUM(O134:O168)+SUM(P170:P172)</f>
        <v>50</v>
      </c>
      <c r="Q3" s="170"/>
      <c r="R3" s="170"/>
      <c r="S3" s="169">
        <f>SUM(S6:S56)+SUM(S132:S133)+SUM(S169)+(IF(T170&gt;0,S170/2,0)+(IF(T171&gt;0,((S171/3)*2),0)+(IF(T172&gt;0,((S172/3)*2)))))</f>
        <v>50</v>
      </c>
      <c r="T3" s="170">
        <f>SUM(S57:S131)+SUM(S134:S168)+SUM(T170:T172)</f>
        <v>50</v>
      </c>
      <c r="U3" s="170"/>
      <c r="V3" s="170"/>
      <c r="W3" s="169">
        <f>SUM(W6:W56)+SUM(W132:W133)+SUM(W169)+(IF(X170&gt;0,W170/2,0)+(IF(X171&gt;0,((W171/3)*2),0)+(IF(X172&gt;0,((W172/3)*2)))))</f>
        <v>50</v>
      </c>
      <c r="X3" s="170">
        <f>SUM(W57:W131)+SUM(W134:W168)+SUM(X170:X172)</f>
        <v>50</v>
      </c>
      <c r="Y3" s="170"/>
      <c r="Z3" s="170"/>
      <c r="AA3" s="169">
        <f>SUM(AA6:AA56)+SUM(AA132:AA133)+SUM(AA169)+(IF(AB170&gt;0,AA170/2,0)+(IF(AB171&gt;0,((AA171/3)*2),0)+(IF(AB172&gt;0,((AA172/3)*2)))))</f>
        <v>50</v>
      </c>
      <c r="AB3" s="170">
        <f>SUM(AA57:AA131)+SUM(AA134:AA168)+SUM(AB170:AB172)</f>
        <v>50</v>
      </c>
      <c r="AC3" s="170">
        <f>SUM(AB57:AB131)+SUM(AB134:AB168)+SUM(AC170:AC172)</f>
        <v>30</v>
      </c>
      <c r="AD3" s="170"/>
      <c r="AE3" s="169">
        <f>SUM(AE6:AE56)+SUM(AE132:AE133)+SUM(AE169)+(IF(AF170&gt;0,AE170/2,0)+(IF(AF171&gt;0,((AE171/3)*2),0)+(IF(AF172&gt;0,((AE172/3)*2)))))</f>
        <v>50</v>
      </c>
      <c r="AF3" s="170">
        <f>SUM(AE57:AE131)+SUM(AE134:AE168)+SUM(AF170:AF172)</f>
        <v>50</v>
      </c>
      <c r="AG3" s="170"/>
      <c r="AH3" s="170"/>
      <c r="AI3" s="169">
        <f>SUM(AI6:AI56)+SUM(AI132:AI133)+SUM(AI169)+(IF(AJ170&gt;0,AI170/2,0)+(IF(AJ171&gt;0,((AI171/3)*2),0)+(IF(AJ172&gt;0,((AI172/3)*2)))))</f>
        <v>50</v>
      </c>
      <c r="AJ3" s="170">
        <f>SUM(AI57:AI131)+SUM(AI134:AI168)+SUM(AJ170:AJ172)</f>
        <v>50</v>
      </c>
      <c r="AK3" s="170"/>
      <c r="AL3" s="171"/>
    </row>
    <row r="4" spans="1:38" ht="15.75" thickBot="1" x14ac:dyDescent="0.3">
      <c r="A4" s="295" t="s">
        <v>255</v>
      </c>
      <c r="B4" s="296"/>
      <c r="C4" s="297"/>
      <c r="E4" s="299" t="s">
        <v>535</v>
      </c>
      <c r="F4" s="300"/>
      <c r="G4" s="166">
        <f>SUM(G6:G172)</f>
        <v>114</v>
      </c>
      <c r="H4" s="167">
        <f>SUM(H6:H172)</f>
        <v>85</v>
      </c>
      <c r="I4" s="167">
        <f>SUM(I6:I172)</f>
        <v>26.200000000000003</v>
      </c>
      <c r="J4" s="168">
        <f>SUM(J95:J131)+SUM(J134:J168)+SUM(J58:J61)+SUM(J68:J72)+(6.5*10)</f>
        <v>230</v>
      </c>
      <c r="K4" s="166">
        <f>SUM(K6:K172)</f>
        <v>100</v>
      </c>
      <c r="L4" s="167">
        <f>SUM(L6:L172)</f>
        <v>80</v>
      </c>
      <c r="M4" s="167">
        <f>SUM(M6:M172)</f>
        <v>21.700000000000003</v>
      </c>
      <c r="N4" s="168">
        <f>SUM(N95:N131)+SUM(N134:N168)+SUM(N58:N61)+SUM(N68:N72)+(6.5*10)</f>
        <v>230</v>
      </c>
      <c r="O4" s="166">
        <f>SUM(O6:O172)</f>
        <v>100</v>
      </c>
      <c r="P4" s="167">
        <f>SUM(P6:P172)</f>
        <v>80</v>
      </c>
      <c r="Q4" s="167">
        <f>SUM(Q6:Q172)</f>
        <v>21.700000000000003</v>
      </c>
      <c r="R4" s="168">
        <f>SUM(R95:R131)+SUM(R134:R168)+SUM(R58:R61)+SUM(R68:R72)+(6.5*10)</f>
        <v>230</v>
      </c>
      <c r="S4" s="166">
        <f>SUM(S6:S172)</f>
        <v>100</v>
      </c>
      <c r="T4" s="167">
        <f>SUM(T6:T172)</f>
        <v>80</v>
      </c>
      <c r="U4" s="167">
        <f>SUM(U6:U172)</f>
        <v>21.700000000000003</v>
      </c>
      <c r="V4" s="168">
        <f>SUM(V95:V131)+SUM(V134:V168)+SUM(V58:V61)+SUM(V68:V72)+(6.5*10)</f>
        <v>230</v>
      </c>
      <c r="W4" s="166">
        <f>SUM(W6:W172)</f>
        <v>100</v>
      </c>
      <c r="X4" s="167">
        <f>SUM(X6:X172)</f>
        <v>80</v>
      </c>
      <c r="Y4" s="167">
        <f>SUM(Y6:Y172)</f>
        <v>21.700000000000003</v>
      </c>
      <c r="Z4" s="168">
        <f>SUM(Z95:Z131)+SUM(Z134:Z168)+SUM(Z58:Z61)+SUM(Z68:Z72)+(6.5*10)</f>
        <v>230</v>
      </c>
      <c r="AA4" s="166">
        <f>SUM(AA6:AA172)</f>
        <v>100</v>
      </c>
      <c r="AB4" s="167">
        <f>SUM(AB6:AB172)</f>
        <v>80</v>
      </c>
      <c r="AC4" s="168">
        <f>SUM(AC95:AC131)+SUM(AC135:AC168)+SUM(AC58:AC61)+SUM(AC68:AC72)+(6.5*10)</f>
        <v>68.099999999999994</v>
      </c>
      <c r="AD4" s="168">
        <f>SUM(AD95:AD131)+SUM(AD134:AD168)+SUM(AD58:AD61)+SUM(AD68:AD72)+(6.5*10)</f>
        <v>230</v>
      </c>
      <c r="AE4" s="166">
        <f>SUM(AE6:AE172)</f>
        <v>100</v>
      </c>
      <c r="AF4" s="167">
        <f>SUM(AF6:AF172)</f>
        <v>80</v>
      </c>
      <c r="AG4" s="167">
        <f>SUM(AG6:AG172)</f>
        <v>21.700000000000003</v>
      </c>
      <c r="AH4" s="168">
        <f>SUM(AH95:AH131)+SUM(AH134:AH168)+SUM(AH58:AH61)+SUM(AH68:AH72)+(6.5*10)</f>
        <v>230</v>
      </c>
      <c r="AI4" s="166">
        <f>SUM(AI6:AI172)</f>
        <v>100</v>
      </c>
      <c r="AJ4" s="167">
        <f>SUM(AJ6:AJ172)</f>
        <v>80</v>
      </c>
      <c r="AK4" s="167">
        <f>SUM(AK6:AK172)</f>
        <v>21.700000000000003</v>
      </c>
      <c r="AL4" s="168">
        <f>SUM(AL95:AL131)+SUM(AL134:AL168)+SUM(AL58:AL61)+SUM(AL68:AL72)+(6.5*10)</f>
        <v>230</v>
      </c>
    </row>
    <row r="5" spans="1:38" s="45" customFormat="1" ht="30.75" thickBot="1" x14ac:dyDescent="0.3">
      <c r="A5" s="75" t="s">
        <v>18</v>
      </c>
      <c r="B5" s="76" t="s">
        <v>20</v>
      </c>
      <c r="C5" s="76" t="s">
        <v>19</v>
      </c>
      <c r="D5" s="77" t="s">
        <v>256</v>
      </c>
      <c r="E5" s="77" t="s">
        <v>22</v>
      </c>
      <c r="F5" s="78" t="s">
        <v>23</v>
      </c>
      <c r="G5" s="79" t="s">
        <v>534</v>
      </c>
      <c r="H5" s="77" t="s">
        <v>21</v>
      </c>
      <c r="I5" s="77" t="s">
        <v>96</v>
      </c>
      <c r="J5" s="80" t="s">
        <v>567</v>
      </c>
      <c r="K5" s="79" t="s">
        <v>534</v>
      </c>
      <c r="L5" s="77" t="s">
        <v>21</v>
      </c>
      <c r="M5" s="77" t="s">
        <v>96</v>
      </c>
      <c r="N5" s="80" t="s">
        <v>567</v>
      </c>
      <c r="O5" s="79" t="s">
        <v>534</v>
      </c>
      <c r="P5" s="77" t="s">
        <v>21</v>
      </c>
      <c r="Q5" s="77" t="s">
        <v>96</v>
      </c>
      <c r="R5" s="80" t="s">
        <v>567</v>
      </c>
      <c r="S5" s="79" t="s">
        <v>534</v>
      </c>
      <c r="T5" s="77" t="s">
        <v>21</v>
      </c>
      <c r="U5" s="77" t="s">
        <v>96</v>
      </c>
      <c r="V5" s="80" t="s">
        <v>567</v>
      </c>
      <c r="W5" s="79" t="s">
        <v>534</v>
      </c>
      <c r="X5" s="77" t="s">
        <v>21</v>
      </c>
      <c r="Y5" s="77" t="s">
        <v>96</v>
      </c>
      <c r="Z5" s="80" t="s">
        <v>567</v>
      </c>
      <c r="AA5" s="79" t="s">
        <v>534</v>
      </c>
      <c r="AB5" s="77" t="s">
        <v>21</v>
      </c>
      <c r="AC5" s="77" t="s">
        <v>96</v>
      </c>
      <c r="AD5" s="80" t="s">
        <v>567</v>
      </c>
      <c r="AE5" s="79" t="s">
        <v>534</v>
      </c>
      <c r="AF5" s="77" t="s">
        <v>21</v>
      </c>
      <c r="AG5" s="77" t="s">
        <v>96</v>
      </c>
      <c r="AH5" s="80" t="s">
        <v>567</v>
      </c>
      <c r="AI5" s="79" t="s">
        <v>534</v>
      </c>
      <c r="AJ5" s="77" t="s">
        <v>21</v>
      </c>
      <c r="AK5" s="77" t="s">
        <v>96</v>
      </c>
      <c r="AL5" s="80" t="s">
        <v>567</v>
      </c>
    </row>
    <row r="6" spans="1:38" x14ac:dyDescent="0.25">
      <c r="A6" s="70" t="s">
        <v>268</v>
      </c>
      <c r="B6" s="70" t="s">
        <v>24</v>
      </c>
      <c r="C6" s="71" t="s">
        <v>92</v>
      </c>
      <c r="D6" s="51">
        <v>1</v>
      </c>
      <c r="E6" s="83">
        <f>VLOOKUP($C6,Master_Device_DB!$C:$E,2,0)</f>
        <v>0.3</v>
      </c>
      <c r="F6" s="84">
        <f>VLOOKUP($C6,Master_Device_DB!$C:$E,3,0)</f>
        <v>6.5</v>
      </c>
      <c r="G6" s="72">
        <f t="shared" ref="G6:G12" si="0">$D6*H6</f>
        <v>0</v>
      </c>
      <c r="H6" s="73"/>
      <c r="I6" s="70">
        <f>H6*$E6</f>
        <v>0</v>
      </c>
      <c r="J6" s="74">
        <f>H6*$F6</f>
        <v>0</v>
      </c>
      <c r="K6" s="72">
        <f t="shared" ref="K6:K37" si="1">$D6*L6</f>
        <v>0</v>
      </c>
      <c r="L6" s="73"/>
      <c r="M6" s="70">
        <f>L6*$E6</f>
        <v>0</v>
      </c>
      <c r="N6" s="74">
        <f>L6*$F6</f>
        <v>0</v>
      </c>
      <c r="O6" s="72">
        <f t="shared" ref="O6:O37" si="2">$D6*P6</f>
        <v>0</v>
      </c>
      <c r="P6" s="73"/>
      <c r="Q6" s="70">
        <f>P6*$E6</f>
        <v>0</v>
      </c>
      <c r="R6" s="74">
        <f>P6*$F6</f>
        <v>0</v>
      </c>
      <c r="S6" s="72">
        <f t="shared" ref="S6:S37" si="3">$D6*T6</f>
        <v>0</v>
      </c>
      <c r="T6" s="73"/>
      <c r="U6" s="70">
        <f>T6*$E6</f>
        <v>0</v>
      </c>
      <c r="V6" s="74">
        <f>T6*$F6</f>
        <v>0</v>
      </c>
      <c r="W6" s="72">
        <f t="shared" ref="W6:W37" si="4">$D6*X6</f>
        <v>0</v>
      </c>
      <c r="X6" s="73"/>
      <c r="Y6" s="70">
        <f>X6*$E6</f>
        <v>0</v>
      </c>
      <c r="Z6" s="74">
        <f>X6*$F6</f>
        <v>0</v>
      </c>
      <c r="AA6" s="72">
        <f t="shared" ref="AA6:AA37" si="5">$D6*AB6</f>
        <v>0</v>
      </c>
      <c r="AB6" s="73"/>
      <c r="AC6" s="70">
        <f>AB6*$E6</f>
        <v>0</v>
      </c>
      <c r="AD6" s="74">
        <f>AB6*$F6</f>
        <v>0</v>
      </c>
      <c r="AE6" s="72">
        <f t="shared" ref="AE6:AE37" si="6">$D6*AF6</f>
        <v>0</v>
      </c>
      <c r="AF6" s="73"/>
      <c r="AG6" s="70">
        <f>AF6*$E6</f>
        <v>0</v>
      </c>
      <c r="AH6" s="74">
        <f>AF6*$F6</f>
        <v>0</v>
      </c>
      <c r="AI6" s="72">
        <f t="shared" ref="AI6:AI37" si="7">$D6*AJ6</f>
        <v>0</v>
      </c>
      <c r="AJ6" s="73"/>
      <c r="AK6" s="70">
        <f>AJ6*$E6</f>
        <v>0</v>
      </c>
      <c r="AL6" s="74">
        <f>AJ6*$F6</f>
        <v>0</v>
      </c>
    </row>
    <row r="7" spans="1:38" x14ac:dyDescent="0.25">
      <c r="A7" s="35" t="s">
        <v>268</v>
      </c>
      <c r="B7" s="35" t="s">
        <v>24</v>
      </c>
      <c r="C7" s="35" t="s">
        <v>91</v>
      </c>
      <c r="D7" s="8">
        <v>1</v>
      </c>
      <c r="E7" s="83">
        <f>VLOOKUP($C7,Master_Device_DB!$C:$E,2,0)</f>
        <v>0.3</v>
      </c>
      <c r="F7" s="84">
        <f>VLOOKUP($C7,Master_Device_DB!$C:$E,3,0)</f>
        <v>6.5</v>
      </c>
      <c r="G7" s="63">
        <f t="shared" si="0"/>
        <v>0</v>
      </c>
      <c r="H7" s="53"/>
      <c r="I7" s="70">
        <f t="shared" ref="I7:I70" si="8">H7*$E7</f>
        <v>0</v>
      </c>
      <c r="J7" s="74">
        <f t="shared" ref="J7:J70" si="9">H7*$F7</f>
        <v>0</v>
      </c>
      <c r="K7" s="63">
        <f t="shared" si="1"/>
        <v>0</v>
      </c>
      <c r="L7" s="53"/>
      <c r="M7" s="70">
        <f t="shared" ref="M7:M70" si="10">L7*$E7</f>
        <v>0</v>
      </c>
      <c r="N7" s="74">
        <f t="shared" ref="N7:N70" si="11">L7*$F7</f>
        <v>0</v>
      </c>
      <c r="O7" s="63">
        <f t="shared" si="2"/>
        <v>0</v>
      </c>
      <c r="P7" s="53"/>
      <c r="Q7" s="70">
        <f t="shared" ref="Q7:Q70" si="12">P7*$E7</f>
        <v>0</v>
      </c>
      <c r="R7" s="74">
        <f t="shared" ref="R7:R70" si="13">P7*$F7</f>
        <v>0</v>
      </c>
      <c r="S7" s="63">
        <f t="shared" si="3"/>
        <v>0</v>
      </c>
      <c r="T7" s="53"/>
      <c r="U7" s="70">
        <f t="shared" ref="U7:U70" si="14">T7*$E7</f>
        <v>0</v>
      </c>
      <c r="V7" s="74">
        <f t="shared" ref="V7:V70" si="15">T7*$F7</f>
        <v>0</v>
      </c>
      <c r="W7" s="63">
        <f t="shared" si="4"/>
        <v>0</v>
      </c>
      <c r="X7" s="53"/>
      <c r="Y7" s="70">
        <f t="shared" ref="Y7:Y70" si="16">X7*$E7</f>
        <v>0</v>
      </c>
      <c r="Z7" s="74">
        <f t="shared" ref="Z7:Z70" si="17">X7*$F7</f>
        <v>0</v>
      </c>
      <c r="AA7" s="63">
        <f t="shared" si="5"/>
        <v>0</v>
      </c>
      <c r="AB7" s="53"/>
      <c r="AC7" s="70">
        <f t="shared" ref="AC7:AC70" si="18">AB7*$E7</f>
        <v>0</v>
      </c>
      <c r="AD7" s="74">
        <f t="shared" ref="AD7:AD70" si="19">AB7*$F7</f>
        <v>0</v>
      </c>
      <c r="AE7" s="63">
        <f t="shared" si="6"/>
        <v>0</v>
      </c>
      <c r="AF7" s="53"/>
      <c r="AG7" s="70">
        <f t="shared" ref="AG7:AG70" si="20">AF7*$E7</f>
        <v>0</v>
      </c>
      <c r="AH7" s="74">
        <f t="shared" ref="AH7:AH70" si="21">AF7*$F7</f>
        <v>0</v>
      </c>
      <c r="AI7" s="63">
        <f t="shared" si="7"/>
        <v>0</v>
      </c>
      <c r="AJ7" s="53"/>
      <c r="AK7" s="70">
        <f t="shared" ref="AK7:AK70" si="22">AJ7*$E7</f>
        <v>0</v>
      </c>
      <c r="AL7" s="74">
        <f t="shared" ref="AL7:AL70" si="23">AJ7*$F7</f>
        <v>0</v>
      </c>
    </row>
    <row r="8" spans="1:38" x14ac:dyDescent="0.25">
      <c r="A8" s="35" t="s">
        <v>268</v>
      </c>
      <c r="B8" s="35" t="s">
        <v>24</v>
      </c>
      <c r="C8" s="35" t="s">
        <v>90</v>
      </c>
      <c r="D8" s="8">
        <v>1</v>
      </c>
      <c r="E8" s="83">
        <f>VLOOKUP($C8,Master_Device_DB!$C:$E,2,0)</f>
        <v>0.3</v>
      </c>
      <c r="F8" s="84">
        <f>VLOOKUP($C8,Master_Device_DB!$C:$E,3,0)</f>
        <v>6.5</v>
      </c>
      <c r="G8" s="63">
        <f t="shared" si="0"/>
        <v>0</v>
      </c>
      <c r="H8" s="53"/>
      <c r="I8" s="70">
        <f t="shared" si="8"/>
        <v>0</v>
      </c>
      <c r="J8" s="74">
        <f t="shared" si="9"/>
        <v>0</v>
      </c>
      <c r="K8" s="63">
        <f t="shared" si="1"/>
        <v>0</v>
      </c>
      <c r="L8" s="53"/>
      <c r="M8" s="70">
        <f t="shared" si="10"/>
        <v>0</v>
      </c>
      <c r="N8" s="74">
        <f t="shared" si="11"/>
        <v>0</v>
      </c>
      <c r="O8" s="63">
        <f t="shared" si="2"/>
        <v>0</v>
      </c>
      <c r="P8" s="53"/>
      <c r="Q8" s="70">
        <f t="shared" si="12"/>
        <v>0</v>
      </c>
      <c r="R8" s="74">
        <f t="shared" si="13"/>
        <v>0</v>
      </c>
      <c r="S8" s="63">
        <f t="shared" si="3"/>
        <v>0</v>
      </c>
      <c r="T8" s="53"/>
      <c r="U8" s="70">
        <f t="shared" si="14"/>
        <v>0</v>
      </c>
      <c r="V8" s="74">
        <f t="shared" si="15"/>
        <v>0</v>
      </c>
      <c r="W8" s="63">
        <f t="shared" si="4"/>
        <v>0</v>
      </c>
      <c r="X8" s="53"/>
      <c r="Y8" s="70">
        <f t="shared" si="16"/>
        <v>0</v>
      </c>
      <c r="Z8" s="74">
        <f t="shared" si="17"/>
        <v>0</v>
      </c>
      <c r="AA8" s="63">
        <f t="shared" si="5"/>
        <v>0</v>
      </c>
      <c r="AB8" s="53"/>
      <c r="AC8" s="70">
        <f t="shared" si="18"/>
        <v>0</v>
      </c>
      <c r="AD8" s="74">
        <f t="shared" si="19"/>
        <v>0</v>
      </c>
      <c r="AE8" s="63">
        <f t="shared" si="6"/>
        <v>0</v>
      </c>
      <c r="AF8" s="53"/>
      <c r="AG8" s="70">
        <f t="shared" si="20"/>
        <v>0</v>
      </c>
      <c r="AH8" s="74">
        <f t="shared" si="21"/>
        <v>0</v>
      </c>
      <c r="AI8" s="63">
        <f t="shared" si="7"/>
        <v>0</v>
      </c>
      <c r="AJ8" s="53"/>
      <c r="AK8" s="70">
        <f t="shared" si="22"/>
        <v>0</v>
      </c>
      <c r="AL8" s="74">
        <f t="shared" si="23"/>
        <v>0</v>
      </c>
    </row>
    <row r="9" spans="1:38" x14ac:dyDescent="0.25">
      <c r="A9" s="35" t="s">
        <v>268</v>
      </c>
      <c r="B9" s="35" t="s">
        <v>24</v>
      </c>
      <c r="C9" s="35" t="s">
        <v>88</v>
      </c>
      <c r="D9" s="8">
        <v>1</v>
      </c>
      <c r="E9" s="83">
        <f>VLOOKUP($C9,Master_Device_DB!$C:$E,2,0)</f>
        <v>0.3</v>
      </c>
      <c r="F9" s="84">
        <f>VLOOKUP($C9,Master_Device_DB!$C:$E,3,0)</f>
        <v>6.5</v>
      </c>
      <c r="G9" s="63">
        <f t="shared" si="0"/>
        <v>0</v>
      </c>
      <c r="H9" s="53"/>
      <c r="I9" s="70">
        <f t="shared" si="8"/>
        <v>0</v>
      </c>
      <c r="J9" s="74">
        <f t="shared" si="9"/>
        <v>0</v>
      </c>
      <c r="K9" s="63">
        <f t="shared" si="1"/>
        <v>0</v>
      </c>
      <c r="L9" s="53"/>
      <c r="M9" s="70">
        <f t="shared" si="10"/>
        <v>0</v>
      </c>
      <c r="N9" s="74">
        <f t="shared" si="11"/>
        <v>0</v>
      </c>
      <c r="O9" s="63">
        <f t="shared" si="2"/>
        <v>0</v>
      </c>
      <c r="P9" s="53"/>
      <c r="Q9" s="70">
        <f t="shared" si="12"/>
        <v>0</v>
      </c>
      <c r="R9" s="74">
        <f t="shared" si="13"/>
        <v>0</v>
      </c>
      <c r="S9" s="63">
        <f t="shared" si="3"/>
        <v>0</v>
      </c>
      <c r="T9" s="53"/>
      <c r="U9" s="70">
        <f t="shared" si="14"/>
        <v>0</v>
      </c>
      <c r="V9" s="74">
        <f t="shared" si="15"/>
        <v>0</v>
      </c>
      <c r="W9" s="63">
        <f t="shared" si="4"/>
        <v>0</v>
      </c>
      <c r="X9" s="53"/>
      <c r="Y9" s="70">
        <f t="shared" si="16"/>
        <v>0</v>
      </c>
      <c r="Z9" s="74">
        <f t="shared" si="17"/>
        <v>0</v>
      </c>
      <c r="AA9" s="63">
        <f t="shared" si="5"/>
        <v>0</v>
      </c>
      <c r="AB9" s="53"/>
      <c r="AC9" s="70">
        <f t="shared" si="18"/>
        <v>0</v>
      </c>
      <c r="AD9" s="74">
        <f t="shared" si="19"/>
        <v>0</v>
      </c>
      <c r="AE9" s="63">
        <f t="shared" si="6"/>
        <v>0</v>
      </c>
      <c r="AF9" s="53"/>
      <c r="AG9" s="70">
        <f t="shared" si="20"/>
        <v>0</v>
      </c>
      <c r="AH9" s="74">
        <f t="shared" si="21"/>
        <v>0</v>
      </c>
      <c r="AI9" s="63">
        <f t="shared" si="7"/>
        <v>0</v>
      </c>
      <c r="AJ9" s="53"/>
      <c r="AK9" s="70">
        <f t="shared" si="22"/>
        <v>0</v>
      </c>
      <c r="AL9" s="74">
        <f t="shared" si="23"/>
        <v>0</v>
      </c>
    </row>
    <row r="10" spans="1:38" x14ac:dyDescent="0.25">
      <c r="A10" s="35" t="s">
        <v>268</v>
      </c>
      <c r="B10" s="35" t="s">
        <v>24</v>
      </c>
      <c r="C10" s="69" t="s">
        <v>89</v>
      </c>
      <c r="D10" s="8">
        <v>1</v>
      </c>
      <c r="E10" s="83">
        <f>VLOOKUP($C10,Master_Device_DB!$C:$E,2,0)</f>
        <v>0.3</v>
      </c>
      <c r="F10" s="84">
        <f>VLOOKUP($C10,Master_Device_DB!$C:$E,3,0)</f>
        <v>6.5</v>
      </c>
      <c r="G10" s="63">
        <f t="shared" si="0"/>
        <v>0</v>
      </c>
      <c r="H10" s="53"/>
      <c r="I10" s="70">
        <f t="shared" si="8"/>
        <v>0</v>
      </c>
      <c r="J10" s="74">
        <f t="shared" si="9"/>
        <v>0</v>
      </c>
      <c r="K10" s="63">
        <f t="shared" si="1"/>
        <v>0</v>
      </c>
      <c r="L10" s="53"/>
      <c r="M10" s="70">
        <f t="shared" si="10"/>
        <v>0</v>
      </c>
      <c r="N10" s="74">
        <f t="shared" si="11"/>
        <v>0</v>
      </c>
      <c r="O10" s="63">
        <f t="shared" si="2"/>
        <v>0</v>
      </c>
      <c r="P10" s="53"/>
      <c r="Q10" s="70">
        <f t="shared" si="12"/>
        <v>0</v>
      </c>
      <c r="R10" s="74">
        <f t="shared" si="13"/>
        <v>0</v>
      </c>
      <c r="S10" s="63">
        <f t="shared" si="3"/>
        <v>0</v>
      </c>
      <c r="T10" s="53"/>
      <c r="U10" s="70">
        <f t="shared" si="14"/>
        <v>0</v>
      </c>
      <c r="V10" s="74">
        <f t="shared" si="15"/>
        <v>0</v>
      </c>
      <c r="W10" s="63">
        <f t="shared" si="4"/>
        <v>0</v>
      </c>
      <c r="X10" s="53"/>
      <c r="Y10" s="70">
        <f t="shared" si="16"/>
        <v>0</v>
      </c>
      <c r="Z10" s="74">
        <f t="shared" si="17"/>
        <v>0</v>
      </c>
      <c r="AA10" s="63">
        <f t="shared" si="5"/>
        <v>0</v>
      </c>
      <c r="AB10" s="53"/>
      <c r="AC10" s="70">
        <f t="shared" si="18"/>
        <v>0</v>
      </c>
      <c r="AD10" s="74">
        <f t="shared" si="19"/>
        <v>0</v>
      </c>
      <c r="AE10" s="63">
        <f t="shared" si="6"/>
        <v>0</v>
      </c>
      <c r="AF10" s="53"/>
      <c r="AG10" s="70">
        <f t="shared" si="20"/>
        <v>0</v>
      </c>
      <c r="AH10" s="74">
        <f t="shared" si="21"/>
        <v>0</v>
      </c>
      <c r="AI10" s="63">
        <f t="shared" si="7"/>
        <v>0</v>
      </c>
      <c r="AJ10" s="53"/>
      <c r="AK10" s="70">
        <f t="shared" si="22"/>
        <v>0</v>
      </c>
      <c r="AL10" s="74">
        <f t="shared" si="23"/>
        <v>0</v>
      </c>
    </row>
    <row r="11" spans="1:38" x14ac:dyDescent="0.25">
      <c r="A11" s="35" t="s">
        <v>268</v>
      </c>
      <c r="B11" s="35" t="s">
        <v>24</v>
      </c>
      <c r="C11" s="35" t="s">
        <v>87</v>
      </c>
      <c r="D11" s="8">
        <v>1</v>
      </c>
      <c r="E11" s="83">
        <f>VLOOKUP($C11,Master_Device_DB!$C:$E,2,0)</f>
        <v>0.3</v>
      </c>
      <c r="F11" s="84">
        <f>VLOOKUP($C11,Master_Device_DB!$C:$E,3,0)</f>
        <v>6.5</v>
      </c>
      <c r="G11" s="63">
        <f t="shared" si="0"/>
        <v>0</v>
      </c>
      <c r="H11" s="53"/>
      <c r="I11" s="70">
        <f t="shared" si="8"/>
        <v>0</v>
      </c>
      <c r="J11" s="74">
        <f t="shared" si="9"/>
        <v>0</v>
      </c>
      <c r="K11" s="63">
        <f t="shared" si="1"/>
        <v>0</v>
      </c>
      <c r="L11" s="53"/>
      <c r="M11" s="70">
        <f t="shared" si="10"/>
        <v>0</v>
      </c>
      <c r="N11" s="74">
        <f t="shared" si="11"/>
        <v>0</v>
      </c>
      <c r="O11" s="63">
        <f t="shared" si="2"/>
        <v>0</v>
      </c>
      <c r="P11" s="53"/>
      <c r="Q11" s="70">
        <f t="shared" si="12"/>
        <v>0</v>
      </c>
      <c r="R11" s="74">
        <f t="shared" si="13"/>
        <v>0</v>
      </c>
      <c r="S11" s="63">
        <f t="shared" si="3"/>
        <v>0</v>
      </c>
      <c r="T11" s="53"/>
      <c r="U11" s="70">
        <f t="shared" si="14"/>
        <v>0</v>
      </c>
      <c r="V11" s="74">
        <f t="shared" si="15"/>
        <v>0</v>
      </c>
      <c r="W11" s="63">
        <f t="shared" si="4"/>
        <v>0</v>
      </c>
      <c r="X11" s="53"/>
      <c r="Y11" s="70">
        <f t="shared" si="16"/>
        <v>0</v>
      </c>
      <c r="Z11" s="74">
        <f t="shared" si="17"/>
        <v>0</v>
      </c>
      <c r="AA11" s="63">
        <f t="shared" si="5"/>
        <v>0</v>
      </c>
      <c r="AB11" s="53"/>
      <c r="AC11" s="70">
        <f t="shared" si="18"/>
        <v>0</v>
      </c>
      <c r="AD11" s="74">
        <f t="shared" si="19"/>
        <v>0</v>
      </c>
      <c r="AE11" s="63">
        <f t="shared" si="6"/>
        <v>0</v>
      </c>
      <c r="AF11" s="53"/>
      <c r="AG11" s="70">
        <f t="shared" si="20"/>
        <v>0</v>
      </c>
      <c r="AH11" s="74">
        <f t="shared" si="21"/>
        <v>0</v>
      </c>
      <c r="AI11" s="63">
        <f t="shared" si="7"/>
        <v>0</v>
      </c>
      <c r="AJ11" s="53"/>
      <c r="AK11" s="70">
        <f t="shared" si="22"/>
        <v>0</v>
      </c>
      <c r="AL11" s="74">
        <f t="shared" si="23"/>
        <v>0</v>
      </c>
    </row>
    <row r="12" spans="1:38" x14ac:dyDescent="0.25">
      <c r="A12" s="35" t="s">
        <v>268</v>
      </c>
      <c r="B12" s="35" t="s">
        <v>24</v>
      </c>
      <c r="C12" s="35" t="s">
        <v>86</v>
      </c>
      <c r="D12" s="8">
        <v>1</v>
      </c>
      <c r="E12" s="83">
        <f>VLOOKUP($C12,Master_Device_DB!$C:$E,2,0)</f>
        <v>0.3</v>
      </c>
      <c r="F12" s="84">
        <f>VLOOKUP($C12,Master_Device_DB!$C:$E,3,0)</f>
        <v>6.5</v>
      </c>
      <c r="G12" s="63">
        <f t="shared" si="0"/>
        <v>0</v>
      </c>
      <c r="H12" s="53"/>
      <c r="I12" s="70">
        <f t="shared" si="8"/>
        <v>0</v>
      </c>
      <c r="J12" s="74">
        <f t="shared" si="9"/>
        <v>0</v>
      </c>
      <c r="K12" s="63">
        <f t="shared" si="1"/>
        <v>0</v>
      </c>
      <c r="L12" s="53"/>
      <c r="M12" s="70">
        <f t="shared" si="10"/>
        <v>0</v>
      </c>
      <c r="N12" s="74">
        <f t="shared" si="11"/>
        <v>0</v>
      </c>
      <c r="O12" s="63">
        <f t="shared" si="2"/>
        <v>0</v>
      </c>
      <c r="P12" s="53"/>
      <c r="Q12" s="70">
        <f t="shared" si="12"/>
        <v>0</v>
      </c>
      <c r="R12" s="74">
        <f t="shared" si="13"/>
        <v>0</v>
      </c>
      <c r="S12" s="63">
        <f t="shared" si="3"/>
        <v>0</v>
      </c>
      <c r="T12" s="53"/>
      <c r="U12" s="70">
        <f t="shared" si="14"/>
        <v>0</v>
      </c>
      <c r="V12" s="74">
        <f t="shared" si="15"/>
        <v>0</v>
      </c>
      <c r="W12" s="63">
        <f t="shared" si="4"/>
        <v>0</v>
      </c>
      <c r="X12" s="53"/>
      <c r="Y12" s="70">
        <f t="shared" si="16"/>
        <v>0</v>
      </c>
      <c r="Z12" s="74">
        <f t="shared" si="17"/>
        <v>0</v>
      </c>
      <c r="AA12" s="63">
        <f t="shared" si="5"/>
        <v>0</v>
      </c>
      <c r="AB12" s="53"/>
      <c r="AC12" s="70">
        <f t="shared" si="18"/>
        <v>0</v>
      </c>
      <c r="AD12" s="74">
        <f t="shared" si="19"/>
        <v>0</v>
      </c>
      <c r="AE12" s="63">
        <f t="shared" si="6"/>
        <v>0</v>
      </c>
      <c r="AF12" s="53"/>
      <c r="AG12" s="70">
        <f t="shared" si="20"/>
        <v>0</v>
      </c>
      <c r="AH12" s="74">
        <f t="shared" si="21"/>
        <v>0</v>
      </c>
      <c r="AI12" s="63">
        <f t="shared" si="7"/>
        <v>0</v>
      </c>
      <c r="AJ12" s="53"/>
      <c r="AK12" s="70">
        <f t="shared" si="22"/>
        <v>0</v>
      </c>
      <c r="AL12" s="74">
        <f t="shared" si="23"/>
        <v>0</v>
      </c>
    </row>
    <row r="13" spans="1:38" x14ac:dyDescent="0.25">
      <c r="A13" s="35" t="s">
        <v>268</v>
      </c>
      <c r="B13" s="35" t="s">
        <v>25</v>
      </c>
      <c r="C13" s="35" t="s">
        <v>45</v>
      </c>
      <c r="D13" s="8">
        <v>1</v>
      </c>
      <c r="E13" s="83">
        <f>VLOOKUP($C13,Master_Device_DB!$C:$E,2,0)</f>
        <v>0.3</v>
      </c>
      <c r="F13" s="84">
        <f>VLOOKUP($C13,Master_Device_DB!$C:$E,3,0)</f>
        <v>3.5</v>
      </c>
      <c r="G13" s="63">
        <f t="shared" ref="G13:G18" si="24">$D13*H13</f>
        <v>0</v>
      </c>
      <c r="H13" s="53"/>
      <c r="I13" s="70">
        <f t="shared" si="8"/>
        <v>0</v>
      </c>
      <c r="J13" s="74">
        <f t="shared" si="9"/>
        <v>0</v>
      </c>
      <c r="K13" s="63">
        <f t="shared" si="1"/>
        <v>0</v>
      </c>
      <c r="L13" s="53"/>
      <c r="M13" s="70">
        <f t="shared" si="10"/>
        <v>0</v>
      </c>
      <c r="N13" s="74">
        <f t="shared" si="11"/>
        <v>0</v>
      </c>
      <c r="O13" s="63">
        <f t="shared" si="2"/>
        <v>0</v>
      </c>
      <c r="P13" s="53"/>
      <c r="Q13" s="70">
        <f t="shared" si="12"/>
        <v>0</v>
      </c>
      <c r="R13" s="74">
        <f t="shared" si="13"/>
        <v>0</v>
      </c>
      <c r="S13" s="63">
        <f t="shared" si="3"/>
        <v>0</v>
      </c>
      <c r="T13" s="53"/>
      <c r="U13" s="70">
        <f t="shared" si="14"/>
        <v>0</v>
      </c>
      <c r="V13" s="74">
        <f t="shared" si="15"/>
        <v>0</v>
      </c>
      <c r="W13" s="63">
        <f t="shared" si="4"/>
        <v>0</v>
      </c>
      <c r="X13" s="53"/>
      <c r="Y13" s="70">
        <f t="shared" si="16"/>
        <v>0</v>
      </c>
      <c r="Z13" s="74">
        <f t="shared" si="17"/>
        <v>0</v>
      </c>
      <c r="AA13" s="63">
        <f t="shared" si="5"/>
        <v>0</v>
      </c>
      <c r="AB13" s="53"/>
      <c r="AC13" s="70">
        <f t="shared" si="18"/>
        <v>0</v>
      </c>
      <c r="AD13" s="74">
        <f t="shared" si="19"/>
        <v>0</v>
      </c>
      <c r="AE13" s="63">
        <f t="shared" si="6"/>
        <v>0</v>
      </c>
      <c r="AF13" s="53"/>
      <c r="AG13" s="70">
        <f t="shared" si="20"/>
        <v>0</v>
      </c>
      <c r="AH13" s="74">
        <f t="shared" si="21"/>
        <v>0</v>
      </c>
      <c r="AI13" s="63">
        <f t="shared" si="7"/>
        <v>0</v>
      </c>
      <c r="AJ13" s="53"/>
      <c r="AK13" s="70">
        <f t="shared" si="22"/>
        <v>0</v>
      </c>
      <c r="AL13" s="74">
        <f t="shared" si="23"/>
        <v>0</v>
      </c>
    </row>
    <row r="14" spans="1:38" x14ac:dyDescent="0.25">
      <c r="A14" s="35" t="s">
        <v>268</v>
      </c>
      <c r="B14" s="35" t="s">
        <v>26</v>
      </c>
      <c r="C14" s="35" t="s">
        <v>46</v>
      </c>
      <c r="D14" s="8">
        <v>1</v>
      </c>
      <c r="E14" s="83">
        <f>VLOOKUP($C14,Master_Device_DB!$C:$E,2,0)</f>
        <v>0.3</v>
      </c>
      <c r="F14" s="84">
        <f>VLOOKUP($C14,Master_Device_DB!$C:$E,3,0)</f>
        <v>3.5</v>
      </c>
      <c r="G14" s="63">
        <f t="shared" si="24"/>
        <v>50</v>
      </c>
      <c r="H14" s="53">
        <v>50</v>
      </c>
      <c r="I14" s="70">
        <f t="shared" si="8"/>
        <v>15</v>
      </c>
      <c r="J14" s="74">
        <f t="shared" si="9"/>
        <v>175</v>
      </c>
      <c r="K14" s="63">
        <f t="shared" si="1"/>
        <v>50</v>
      </c>
      <c r="L14" s="53">
        <v>50</v>
      </c>
      <c r="M14" s="70">
        <f t="shared" si="10"/>
        <v>15</v>
      </c>
      <c r="N14" s="74">
        <f t="shared" si="11"/>
        <v>175</v>
      </c>
      <c r="O14" s="63">
        <f t="shared" si="2"/>
        <v>50</v>
      </c>
      <c r="P14" s="53">
        <v>50</v>
      </c>
      <c r="Q14" s="70">
        <f t="shared" si="12"/>
        <v>15</v>
      </c>
      <c r="R14" s="74">
        <f t="shared" si="13"/>
        <v>175</v>
      </c>
      <c r="S14" s="63">
        <f t="shared" si="3"/>
        <v>50</v>
      </c>
      <c r="T14" s="53">
        <v>50</v>
      </c>
      <c r="U14" s="70">
        <f t="shared" si="14"/>
        <v>15</v>
      </c>
      <c r="V14" s="74">
        <f t="shared" si="15"/>
        <v>175</v>
      </c>
      <c r="W14" s="63">
        <f t="shared" si="4"/>
        <v>50</v>
      </c>
      <c r="X14" s="53">
        <v>50</v>
      </c>
      <c r="Y14" s="70">
        <f t="shared" si="16"/>
        <v>15</v>
      </c>
      <c r="Z14" s="74">
        <f t="shared" si="17"/>
        <v>175</v>
      </c>
      <c r="AA14" s="63">
        <f t="shared" si="5"/>
        <v>50</v>
      </c>
      <c r="AB14" s="53">
        <v>50</v>
      </c>
      <c r="AC14" s="70">
        <f t="shared" si="18"/>
        <v>15</v>
      </c>
      <c r="AD14" s="74">
        <f t="shared" si="19"/>
        <v>175</v>
      </c>
      <c r="AE14" s="63">
        <f t="shared" si="6"/>
        <v>50</v>
      </c>
      <c r="AF14" s="53">
        <v>50</v>
      </c>
      <c r="AG14" s="70">
        <f t="shared" si="20"/>
        <v>15</v>
      </c>
      <c r="AH14" s="74">
        <f t="shared" si="21"/>
        <v>175</v>
      </c>
      <c r="AI14" s="63">
        <f t="shared" si="7"/>
        <v>50</v>
      </c>
      <c r="AJ14" s="53">
        <v>50</v>
      </c>
      <c r="AK14" s="70">
        <f t="shared" si="22"/>
        <v>15</v>
      </c>
      <c r="AL14" s="74">
        <f t="shared" si="23"/>
        <v>175</v>
      </c>
    </row>
    <row r="15" spans="1:38" x14ac:dyDescent="0.25">
      <c r="A15" s="35" t="s">
        <v>268</v>
      </c>
      <c r="B15" s="35" t="s">
        <v>27</v>
      </c>
      <c r="C15" s="35" t="s">
        <v>47</v>
      </c>
      <c r="D15" s="8">
        <v>1</v>
      </c>
      <c r="E15" s="83">
        <f>VLOOKUP($C15,Master_Device_DB!$C:$E,2,0)</f>
        <v>0.3</v>
      </c>
      <c r="F15" s="84">
        <f>VLOOKUP($C15,Master_Device_DB!$C:$E,3,0)</f>
        <v>3.5</v>
      </c>
      <c r="G15" s="63">
        <f t="shared" si="24"/>
        <v>0</v>
      </c>
      <c r="H15" s="53"/>
      <c r="I15" s="70">
        <f t="shared" si="8"/>
        <v>0</v>
      </c>
      <c r="J15" s="74">
        <f t="shared" si="9"/>
        <v>0</v>
      </c>
      <c r="K15" s="63">
        <f t="shared" si="1"/>
        <v>0</v>
      </c>
      <c r="L15" s="53"/>
      <c r="M15" s="70">
        <f t="shared" si="10"/>
        <v>0</v>
      </c>
      <c r="N15" s="74">
        <f t="shared" si="11"/>
        <v>0</v>
      </c>
      <c r="O15" s="63">
        <f t="shared" si="2"/>
        <v>0</v>
      </c>
      <c r="P15" s="53"/>
      <c r="Q15" s="70">
        <f t="shared" si="12"/>
        <v>0</v>
      </c>
      <c r="R15" s="74">
        <f t="shared" si="13"/>
        <v>0</v>
      </c>
      <c r="S15" s="63">
        <f t="shared" si="3"/>
        <v>0</v>
      </c>
      <c r="T15" s="53"/>
      <c r="U15" s="70">
        <f t="shared" si="14"/>
        <v>0</v>
      </c>
      <c r="V15" s="74">
        <f t="shared" si="15"/>
        <v>0</v>
      </c>
      <c r="W15" s="63">
        <f t="shared" si="4"/>
        <v>0</v>
      </c>
      <c r="X15" s="53"/>
      <c r="Y15" s="70">
        <f t="shared" si="16"/>
        <v>0</v>
      </c>
      <c r="Z15" s="74">
        <f t="shared" si="17"/>
        <v>0</v>
      </c>
      <c r="AA15" s="63">
        <f t="shared" si="5"/>
        <v>0</v>
      </c>
      <c r="AB15" s="53"/>
      <c r="AC15" s="70">
        <f t="shared" si="18"/>
        <v>0</v>
      </c>
      <c r="AD15" s="74">
        <f t="shared" si="19"/>
        <v>0</v>
      </c>
      <c r="AE15" s="63">
        <f t="shared" si="6"/>
        <v>0</v>
      </c>
      <c r="AF15" s="53"/>
      <c r="AG15" s="70">
        <f t="shared" si="20"/>
        <v>0</v>
      </c>
      <c r="AH15" s="74">
        <f t="shared" si="21"/>
        <v>0</v>
      </c>
      <c r="AI15" s="63">
        <f t="shared" si="7"/>
        <v>0</v>
      </c>
      <c r="AJ15" s="53"/>
      <c r="AK15" s="70">
        <f t="shared" si="22"/>
        <v>0</v>
      </c>
      <c r="AL15" s="74">
        <f t="shared" si="23"/>
        <v>0</v>
      </c>
    </row>
    <row r="16" spans="1:38" x14ac:dyDescent="0.25">
      <c r="A16" s="35" t="s">
        <v>268</v>
      </c>
      <c r="B16" s="35" t="s">
        <v>28</v>
      </c>
      <c r="C16" s="35" t="s">
        <v>48</v>
      </c>
      <c r="D16" s="8">
        <v>1</v>
      </c>
      <c r="E16" s="83">
        <f>VLOOKUP($C16,Master_Device_DB!$C:$E,2,0)</f>
        <v>0.3</v>
      </c>
      <c r="F16" s="84">
        <f>VLOOKUP($C16,Master_Device_DB!$C:$E,3,0)</f>
        <v>3.5</v>
      </c>
      <c r="G16" s="63">
        <f t="shared" si="24"/>
        <v>0</v>
      </c>
      <c r="H16" s="53"/>
      <c r="I16" s="70">
        <f t="shared" si="8"/>
        <v>0</v>
      </c>
      <c r="J16" s="74">
        <f t="shared" si="9"/>
        <v>0</v>
      </c>
      <c r="K16" s="63">
        <f t="shared" si="1"/>
        <v>0</v>
      </c>
      <c r="L16" s="53"/>
      <c r="M16" s="70">
        <f t="shared" si="10"/>
        <v>0</v>
      </c>
      <c r="N16" s="74">
        <f t="shared" si="11"/>
        <v>0</v>
      </c>
      <c r="O16" s="63">
        <f t="shared" si="2"/>
        <v>0</v>
      </c>
      <c r="P16" s="53"/>
      <c r="Q16" s="70">
        <f t="shared" si="12"/>
        <v>0</v>
      </c>
      <c r="R16" s="74">
        <f t="shared" si="13"/>
        <v>0</v>
      </c>
      <c r="S16" s="63">
        <f t="shared" si="3"/>
        <v>0</v>
      </c>
      <c r="T16" s="53"/>
      <c r="U16" s="70">
        <f t="shared" si="14"/>
        <v>0</v>
      </c>
      <c r="V16" s="74">
        <f t="shared" si="15"/>
        <v>0</v>
      </c>
      <c r="W16" s="63">
        <f t="shared" si="4"/>
        <v>0</v>
      </c>
      <c r="X16" s="53"/>
      <c r="Y16" s="70">
        <f t="shared" si="16"/>
        <v>0</v>
      </c>
      <c r="Z16" s="74">
        <f t="shared" si="17"/>
        <v>0</v>
      </c>
      <c r="AA16" s="63">
        <f t="shared" si="5"/>
        <v>0</v>
      </c>
      <c r="AB16" s="53"/>
      <c r="AC16" s="70">
        <f t="shared" si="18"/>
        <v>0</v>
      </c>
      <c r="AD16" s="74">
        <f t="shared" si="19"/>
        <v>0</v>
      </c>
      <c r="AE16" s="63">
        <f t="shared" si="6"/>
        <v>0</v>
      </c>
      <c r="AF16" s="53"/>
      <c r="AG16" s="70">
        <f t="shared" si="20"/>
        <v>0</v>
      </c>
      <c r="AH16" s="74">
        <f t="shared" si="21"/>
        <v>0</v>
      </c>
      <c r="AI16" s="63">
        <f t="shared" si="7"/>
        <v>0</v>
      </c>
      <c r="AJ16" s="53"/>
      <c r="AK16" s="70">
        <f t="shared" si="22"/>
        <v>0</v>
      </c>
      <c r="AL16" s="74">
        <f t="shared" si="23"/>
        <v>0</v>
      </c>
    </row>
    <row r="17" spans="1:38" x14ac:dyDescent="0.25">
      <c r="A17" s="35" t="s">
        <v>268</v>
      </c>
      <c r="B17" s="35" t="s">
        <v>29</v>
      </c>
      <c r="C17" s="35" t="s">
        <v>49</v>
      </c>
      <c r="D17" s="8">
        <v>1</v>
      </c>
      <c r="E17" s="83">
        <f>VLOOKUP($C17,Master_Device_DB!$C:$E,2,0)</f>
        <v>0.3</v>
      </c>
      <c r="F17" s="84">
        <f>VLOOKUP($C17,Master_Device_DB!$C:$E,3,0)</f>
        <v>3.5</v>
      </c>
      <c r="G17" s="63">
        <f t="shared" si="24"/>
        <v>0</v>
      </c>
      <c r="H17" s="53"/>
      <c r="I17" s="70">
        <f t="shared" si="8"/>
        <v>0</v>
      </c>
      <c r="J17" s="74">
        <f t="shared" si="9"/>
        <v>0</v>
      </c>
      <c r="K17" s="63">
        <f t="shared" si="1"/>
        <v>0</v>
      </c>
      <c r="L17" s="53"/>
      <c r="M17" s="70">
        <f t="shared" si="10"/>
        <v>0</v>
      </c>
      <c r="N17" s="74">
        <f t="shared" si="11"/>
        <v>0</v>
      </c>
      <c r="O17" s="63">
        <f t="shared" si="2"/>
        <v>0</v>
      </c>
      <c r="P17" s="53"/>
      <c r="Q17" s="70">
        <f t="shared" si="12"/>
        <v>0</v>
      </c>
      <c r="R17" s="74">
        <f t="shared" si="13"/>
        <v>0</v>
      </c>
      <c r="S17" s="63">
        <f t="shared" si="3"/>
        <v>0</v>
      </c>
      <c r="T17" s="53"/>
      <c r="U17" s="70">
        <f t="shared" si="14"/>
        <v>0</v>
      </c>
      <c r="V17" s="74">
        <f t="shared" si="15"/>
        <v>0</v>
      </c>
      <c r="W17" s="63">
        <f t="shared" si="4"/>
        <v>0</v>
      </c>
      <c r="X17" s="53"/>
      <c r="Y17" s="70">
        <f t="shared" si="16"/>
        <v>0</v>
      </c>
      <c r="Z17" s="74">
        <f t="shared" si="17"/>
        <v>0</v>
      </c>
      <c r="AA17" s="63">
        <f t="shared" si="5"/>
        <v>0</v>
      </c>
      <c r="AB17" s="53"/>
      <c r="AC17" s="70">
        <f t="shared" si="18"/>
        <v>0</v>
      </c>
      <c r="AD17" s="74">
        <f t="shared" si="19"/>
        <v>0</v>
      </c>
      <c r="AE17" s="63">
        <f t="shared" si="6"/>
        <v>0</v>
      </c>
      <c r="AF17" s="53"/>
      <c r="AG17" s="70">
        <f t="shared" si="20"/>
        <v>0</v>
      </c>
      <c r="AH17" s="74">
        <f t="shared" si="21"/>
        <v>0</v>
      </c>
      <c r="AI17" s="63">
        <f t="shared" si="7"/>
        <v>0</v>
      </c>
      <c r="AJ17" s="53"/>
      <c r="AK17" s="70">
        <f t="shared" si="22"/>
        <v>0</v>
      </c>
      <c r="AL17" s="74">
        <f t="shared" si="23"/>
        <v>0</v>
      </c>
    </row>
    <row r="18" spans="1:38" x14ac:dyDescent="0.25">
      <c r="A18" s="35" t="s">
        <v>268</v>
      </c>
      <c r="B18" s="35" t="s">
        <v>30</v>
      </c>
      <c r="C18" s="35" t="s">
        <v>50</v>
      </c>
      <c r="D18" s="8">
        <v>1</v>
      </c>
      <c r="E18" s="83">
        <f>VLOOKUP($C18,Master_Device_DB!$C:$E,2,0)</f>
        <v>0.3</v>
      </c>
      <c r="F18" s="84">
        <f>VLOOKUP($C18,Master_Device_DB!$C:$E,3,0)</f>
        <v>3.5</v>
      </c>
      <c r="G18" s="63">
        <f t="shared" si="24"/>
        <v>0</v>
      </c>
      <c r="H18" s="53"/>
      <c r="I18" s="70">
        <f t="shared" si="8"/>
        <v>0</v>
      </c>
      <c r="J18" s="74">
        <f t="shared" si="9"/>
        <v>0</v>
      </c>
      <c r="K18" s="63">
        <f t="shared" si="1"/>
        <v>0</v>
      </c>
      <c r="L18" s="53"/>
      <c r="M18" s="70">
        <f t="shared" si="10"/>
        <v>0</v>
      </c>
      <c r="N18" s="74">
        <f t="shared" si="11"/>
        <v>0</v>
      </c>
      <c r="O18" s="63">
        <f t="shared" si="2"/>
        <v>0</v>
      </c>
      <c r="P18" s="53"/>
      <c r="Q18" s="70">
        <f t="shared" si="12"/>
        <v>0</v>
      </c>
      <c r="R18" s="74">
        <f t="shared" si="13"/>
        <v>0</v>
      </c>
      <c r="S18" s="63">
        <f t="shared" si="3"/>
        <v>0</v>
      </c>
      <c r="T18" s="53"/>
      <c r="U18" s="70">
        <f t="shared" si="14"/>
        <v>0</v>
      </c>
      <c r="V18" s="74">
        <f t="shared" si="15"/>
        <v>0</v>
      </c>
      <c r="W18" s="63">
        <f t="shared" si="4"/>
        <v>0</v>
      </c>
      <c r="X18" s="53"/>
      <c r="Y18" s="70">
        <f t="shared" si="16"/>
        <v>0</v>
      </c>
      <c r="Z18" s="74">
        <f t="shared" si="17"/>
        <v>0</v>
      </c>
      <c r="AA18" s="63">
        <f t="shared" si="5"/>
        <v>0</v>
      </c>
      <c r="AB18" s="53"/>
      <c r="AC18" s="70">
        <f t="shared" si="18"/>
        <v>0</v>
      </c>
      <c r="AD18" s="74">
        <f t="shared" si="19"/>
        <v>0</v>
      </c>
      <c r="AE18" s="63">
        <f t="shared" si="6"/>
        <v>0</v>
      </c>
      <c r="AF18" s="53"/>
      <c r="AG18" s="70">
        <f t="shared" si="20"/>
        <v>0</v>
      </c>
      <c r="AH18" s="74">
        <f t="shared" si="21"/>
        <v>0</v>
      </c>
      <c r="AI18" s="63">
        <f t="shared" si="7"/>
        <v>0</v>
      </c>
      <c r="AJ18" s="53"/>
      <c r="AK18" s="70">
        <f t="shared" si="22"/>
        <v>0</v>
      </c>
      <c r="AL18" s="74">
        <f t="shared" si="23"/>
        <v>0</v>
      </c>
    </row>
    <row r="19" spans="1:38" x14ac:dyDescent="0.25">
      <c r="A19" s="35" t="s">
        <v>268</v>
      </c>
      <c r="B19" s="35" t="s">
        <v>31</v>
      </c>
      <c r="C19" s="35" t="s">
        <v>51</v>
      </c>
      <c r="D19" s="8">
        <v>1</v>
      </c>
      <c r="E19" s="83">
        <f>VLOOKUP($C19,Master_Device_DB!$C:$E,2,0)</f>
        <v>0.3</v>
      </c>
      <c r="F19" s="84">
        <f>VLOOKUP($C19,Master_Device_DB!$C:$E,3,0)</f>
        <v>3.5</v>
      </c>
      <c r="G19" s="63">
        <f t="shared" ref="G19:G60" si="25">$D19*H19</f>
        <v>0</v>
      </c>
      <c r="H19" s="53"/>
      <c r="I19" s="70">
        <f t="shared" si="8"/>
        <v>0</v>
      </c>
      <c r="J19" s="74">
        <f t="shared" si="9"/>
        <v>0</v>
      </c>
      <c r="K19" s="63">
        <f t="shared" si="1"/>
        <v>0</v>
      </c>
      <c r="L19" s="53"/>
      <c r="M19" s="70">
        <f t="shared" si="10"/>
        <v>0</v>
      </c>
      <c r="N19" s="74">
        <f t="shared" si="11"/>
        <v>0</v>
      </c>
      <c r="O19" s="63">
        <f t="shared" si="2"/>
        <v>0</v>
      </c>
      <c r="P19" s="53"/>
      <c r="Q19" s="70">
        <f t="shared" si="12"/>
        <v>0</v>
      </c>
      <c r="R19" s="74">
        <f t="shared" si="13"/>
        <v>0</v>
      </c>
      <c r="S19" s="63">
        <f t="shared" si="3"/>
        <v>0</v>
      </c>
      <c r="T19" s="53"/>
      <c r="U19" s="70">
        <f t="shared" si="14"/>
        <v>0</v>
      </c>
      <c r="V19" s="74">
        <f t="shared" si="15"/>
        <v>0</v>
      </c>
      <c r="W19" s="63">
        <f t="shared" si="4"/>
        <v>0</v>
      </c>
      <c r="X19" s="53"/>
      <c r="Y19" s="70">
        <f t="shared" si="16"/>
        <v>0</v>
      </c>
      <c r="Z19" s="74">
        <f t="shared" si="17"/>
        <v>0</v>
      </c>
      <c r="AA19" s="63">
        <f t="shared" si="5"/>
        <v>0</v>
      </c>
      <c r="AB19" s="53"/>
      <c r="AC19" s="70">
        <f t="shared" si="18"/>
        <v>0</v>
      </c>
      <c r="AD19" s="74">
        <f t="shared" si="19"/>
        <v>0</v>
      </c>
      <c r="AE19" s="63">
        <f t="shared" si="6"/>
        <v>0</v>
      </c>
      <c r="AF19" s="53"/>
      <c r="AG19" s="70">
        <f t="shared" si="20"/>
        <v>0</v>
      </c>
      <c r="AH19" s="74">
        <f t="shared" si="21"/>
        <v>0</v>
      </c>
      <c r="AI19" s="63">
        <f t="shared" si="7"/>
        <v>0</v>
      </c>
      <c r="AJ19" s="53"/>
      <c r="AK19" s="70">
        <f t="shared" si="22"/>
        <v>0</v>
      </c>
      <c r="AL19" s="74">
        <f t="shared" si="23"/>
        <v>0</v>
      </c>
    </row>
    <row r="20" spans="1:38" x14ac:dyDescent="0.25">
      <c r="A20" s="35" t="s">
        <v>268</v>
      </c>
      <c r="B20" s="35" t="s">
        <v>32</v>
      </c>
      <c r="C20" s="35" t="s">
        <v>52</v>
      </c>
      <c r="D20" s="8">
        <v>1</v>
      </c>
      <c r="E20" s="83">
        <f>VLOOKUP($C20,Master_Device_DB!$C:$E,2,0)</f>
        <v>0.3</v>
      </c>
      <c r="F20" s="84">
        <f>VLOOKUP($C20,Master_Device_DB!$C:$E,3,0)</f>
        <v>3.5</v>
      </c>
      <c r="G20" s="63">
        <f t="shared" si="25"/>
        <v>0</v>
      </c>
      <c r="H20" s="53"/>
      <c r="I20" s="70">
        <f t="shared" si="8"/>
        <v>0</v>
      </c>
      <c r="J20" s="74">
        <f t="shared" si="9"/>
        <v>0</v>
      </c>
      <c r="K20" s="63">
        <f t="shared" si="1"/>
        <v>0</v>
      </c>
      <c r="L20" s="53"/>
      <c r="M20" s="70">
        <f t="shared" si="10"/>
        <v>0</v>
      </c>
      <c r="N20" s="74">
        <f t="shared" si="11"/>
        <v>0</v>
      </c>
      <c r="O20" s="63">
        <f t="shared" si="2"/>
        <v>0</v>
      </c>
      <c r="P20" s="53"/>
      <c r="Q20" s="70">
        <f t="shared" si="12"/>
        <v>0</v>
      </c>
      <c r="R20" s="74">
        <f t="shared" si="13"/>
        <v>0</v>
      </c>
      <c r="S20" s="63">
        <f t="shared" si="3"/>
        <v>0</v>
      </c>
      <c r="T20" s="53"/>
      <c r="U20" s="70">
        <f t="shared" si="14"/>
        <v>0</v>
      </c>
      <c r="V20" s="74">
        <f t="shared" si="15"/>
        <v>0</v>
      </c>
      <c r="W20" s="63">
        <f t="shared" si="4"/>
        <v>0</v>
      </c>
      <c r="X20" s="53"/>
      <c r="Y20" s="70">
        <f t="shared" si="16"/>
        <v>0</v>
      </c>
      <c r="Z20" s="74">
        <f t="shared" si="17"/>
        <v>0</v>
      </c>
      <c r="AA20" s="63">
        <f t="shared" si="5"/>
        <v>0</v>
      </c>
      <c r="AB20" s="53"/>
      <c r="AC20" s="70">
        <f t="shared" si="18"/>
        <v>0</v>
      </c>
      <c r="AD20" s="74">
        <f t="shared" si="19"/>
        <v>0</v>
      </c>
      <c r="AE20" s="63">
        <f t="shared" si="6"/>
        <v>0</v>
      </c>
      <c r="AF20" s="53"/>
      <c r="AG20" s="70">
        <f t="shared" si="20"/>
        <v>0</v>
      </c>
      <c r="AH20" s="74">
        <f t="shared" si="21"/>
        <v>0</v>
      </c>
      <c r="AI20" s="63">
        <f t="shared" si="7"/>
        <v>0</v>
      </c>
      <c r="AJ20" s="53"/>
      <c r="AK20" s="70">
        <f t="shared" si="22"/>
        <v>0</v>
      </c>
      <c r="AL20" s="74">
        <f t="shared" si="23"/>
        <v>0</v>
      </c>
    </row>
    <row r="21" spans="1:38" x14ac:dyDescent="0.25">
      <c r="A21" s="35" t="s">
        <v>268</v>
      </c>
      <c r="B21" s="35" t="s">
        <v>33</v>
      </c>
      <c r="C21" s="35" t="s">
        <v>53</v>
      </c>
      <c r="D21" s="8">
        <v>1</v>
      </c>
      <c r="E21" s="83">
        <f>VLOOKUP($C21,Master_Device_DB!$C:$E,2,0)</f>
        <v>0.3</v>
      </c>
      <c r="F21" s="84">
        <f>VLOOKUP($C21,Master_Device_DB!$C:$E,3,0)</f>
        <v>3.5</v>
      </c>
      <c r="G21" s="63">
        <f t="shared" si="25"/>
        <v>0</v>
      </c>
      <c r="H21" s="53"/>
      <c r="I21" s="70">
        <f t="shared" si="8"/>
        <v>0</v>
      </c>
      <c r="J21" s="74">
        <f t="shared" si="9"/>
        <v>0</v>
      </c>
      <c r="K21" s="63">
        <f t="shared" si="1"/>
        <v>0</v>
      </c>
      <c r="L21" s="53"/>
      <c r="M21" s="70">
        <f t="shared" si="10"/>
        <v>0</v>
      </c>
      <c r="N21" s="74">
        <f t="shared" si="11"/>
        <v>0</v>
      </c>
      <c r="O21" s="63">
        <f t="shared" si="2"/>
        <v>0</v>
      </c>
      <c r="P21" s="53"/>
      <c r="Q21" s="70">
        <f t="shared" si="12"/>
        <v>0</v>
      </c>
      <c r="R21" s="74">
        <f t="shared" si="13"/>
        <v>0</v>
      </c>
      <c r="S21" s="63">
        <f t="shared" si="3"/>
        <v>0</v>
      </c>
      <c r="T21" s="53"/>
      <c r="U21" s="70">
        <f t="shared" si="14"/>
        <v>0</v>
      </c>
      <c r="V21" s="74">
        <f t="shared" si="15"/>
        <v>0</v>
      </c>
      <c r="W21" s="63">
        <f t="shared" si="4"/>
        <v>0</v>
      </c>
      <c r="X21" s="53"/>
      <c r="Y21" s="70">
        <f t="shared" si="16"/>
        <v>0</v>
      </c>
      <c r="Z21" s="74">
        <f t="shared" si="17"/>
        <v>0</v>
      </c>
      <c r="AA21" s="63">
        <f t="shared" si="5"/>
        <v>0</v>
      </c>
      <c r="AB21" s="53"/>
      <c r="AC21" s="70">
        <f t="shared" si="18"/>
        <v>0</v>
      </c>
      <c r="AD21" s="74">
        <f t="shared" si="19"/>
        <v>0</v>
      </c>
      <c r="AE21" s="63">
        <f t="shared" si="6"/>
        <v>0</v>
      </c>
      <c r="AF21" s="53"/>
      <c r="AG21" s="70">
        <f t="shared" si="20"/>
        <v>0</v>
      </c>
      <c r="AH21" s="74">
        <f t="shared" si="21"/>
        <v>0</v>
      </c>
      <c r="AI21" s="63">
        <f t="shared" si="7"/>
        <v>0</v>
      </c>
      <c r="AJ21" s="53"/>
      <c r="AK21" s="70">
        <f t="shared" si="22"/>
        <v>0</v>
      </c>
      <c r="AL21" s="74">
        <f t="shared" si="23"/>
        <v>0</v>
      </c>
    </row>
    <row r="22" spans="1:38" x14ac:dyDescent="0.25">
      <c r="A22" s="35" t="s">
        <v>268</v>
      </c>
      <c r="B22" s="35" t="s">
        <v>34</v>
      </c>
      <c r="C22" s="35" t="s">
        <v>54</v>
      </c>
      <c r="D22" s="8">
        <v>1</v>
      </c>
      <c r="E22" s="83">
        <f>VLOOKUP($C22,Master_Device_DB!$C:$E,2,0)</f>
        <v>0.3</v>
      </c>
      <c r="F22" s="84">
        <f>VLOOKUP($C22,Master_Device_DB!$C:$E,3,0)</f>
        <v>3.5</v>
      </c>
      <c r="G22" s="63">
        <f t="shared" si="25"/>
        <v>0</v>
      </c>
      <c r="H22" s="53"/>
      <c r="I22" s="70">
        <f t="shared" si="8"/>
        <v>0</v>
      </c>
      <c r="J22" s="74">
        <f t="shared" si="9"/>
        <v>0</v>
      </c>
      <c r="K22" s="63">
        <f t="shared" si="1"/>
        <v>0</v>
      </c>
      <c r="L22" s="53"/>
      <c r="M22" s="70">
        <f t="shared" si="10"/>
        <v>0</v>
      </c>
      <c r="N22" s="74">
        <f t="shared" si="11"/>
        <v>0</v>
      </c>
      <c r="O22" s="63">
        <f t="shared" si="2"/>
        <v>0</v>
      </c>
      <c r="P22" s="53"/>
      <c r="Q22" s="70">
        <f t="shared" si="12"/>
        <v>0</v>
      </c>
      <c r="R22" s="74">
        <f t="shared" si="13"/>
        <v>0</v>
      </c>
      <c r="S22" s="63">
        <f t="shared" si="3"/>
        <v>0</v>
      </c>
      <c r="T22" s="53"/>
      <c r="U22" s="70">
        <f t="shared" si="14"/>
        <v>0</v>
      </c>
      <c r="V22" s="74">
        <f t="shared" si="15"/>
        <v>0</v>
      </c>
      <c r="W22" s="63">
        <f t="shared" si="4"/>
        <v>0</v>
      </c>
      <c r="X22" s="53"/>
      <c r="Y22" s="70">
        <f t="shared" si="16"/>
        <v>0</v>
      </c>
      <c r="Z22" s="74">
        <f t="shared" si="17"/>
        <v>0</v>
      </c>
      <c r="AA22" s="63">
        <f t="shared" si="5"/>
        <v>0</v>
      </c>
      <c r="AB22" s="53"/>
      <c r="AC22" s="70">
        <f t="shared" si="18"/>
        <v>0</v>
      </c>
      <c r="AD22" s="74">
        <f t="shared" si="19"/>
        <v>0</v>
      </c>
      <c r="AE22" s="63">
        <f t="shared" si="6"/>
        <v>0</v>
      </c>
      <c r="AF22" s="53"/>
      <c r="AG22" s="70">
        <f t="shared" si="20"/>
        <v>0</v>
      </c>
      <c r="AH22" s="74">
        <f t="shared" si="21"/>
        <v>0</v>
      </c>
      <c r="AI22" s="63">
        <f t="shared" si="7"/>
        <v>0</v>
      </c>
      <c r="AJ22" s="53"/>
      <c r="AK22" s="70">
        <f t="shared" si="22"/>
        <v>0</v>
      </c>
      <c r="AL22" s="74">
        <f t="shared" si="23"/>
        <v>0</v>
      </c>
    </row>
    <row r="23" spans="1:38" x14ac:dyDescent="0.25">
      <c r="A23" s="35" t="s">
        <v>268</v>
      </c>
      <c r="B23" s="35" t="s">
        <v>35</v>
      </c>
      <c r="C23" s="35" t="s">
        <v>55</v>
      </c>
      <c r="D23" s="8">
        <v>1</v>
      </c>
      <c r="E23" s="83">
        <f>VLOOKUP($C23,Master_Device_DB!$C:$E,2,0)</f>
        <v>0.3</v>
      </c>
      <c r="F23" s="84">
        <f>VLOOKUP($C23,Master_Device_DB!$C:$E,3,0)</f>
        <v>3.5</v>
      </c>
      <c r="G23" s="63">
        <f t="shared" si="25"/>
        <v>0</v>
      </c>
      <c r="H23" s="53"/>
      <c r="I23" s="70">
        <f t="shared" si="8"/>
        <v>0</v>
      </c>
      <c r="J23" s="74">
        <f t="shared" si="9"/>
        <v>0</v>
      </c>
      <c r="K23" s="63">
        <f t="shared" si="1"/>
        <v>0</v>
      </c>
      <c r="L23" s="53"/>
      <c r="M23" s="70">
        <f t="shared" si="10"/>
        <v>0</v>
      </c>
      <c r="N23" s="74">
        <f t="shared" si="11"/>
        <v>0</v>
      </c>
      <c r="O23" s="63">
        <f t="shared" si="2"/>
        <v>0</v>
      </c>
      <c r="P23" s="53"/>
      <c r="Q23" s="70">
        <f t="shared" si="12"/>
        <v>0</v>
      </c>
      <c r="R23" s="74">
        <f t="shared" si="13"/>
        <v>0</v>
      </c>
      <c r="S23" s="63">
        <f t="shared" si="3"/>
        <v>0</v>
      </c>
      <c r="T23" s="53"/>
      <c r="U23" s="70">
        <f t="shared" si="14"/>
        <v>0</v>
      </c>
      <c r="V23" s="74">
        <f t="shared" si="15"/>
        <v>0</v>
      </c>
      <c r="W23" s="63">
        <f t="shared" si="4"/>
        <v>0</v>
      </c>
      <c r="X23" s="53"/>
      <c r="Y23" s="70">
        <f t="shared" si="16"/>
        <v>0</v>
      </c>
      <c r="Z23" s="74">
        <f t="shared" si="17"/>
        <v>0</v>
      </c>
      <c r="AA23" s="63">
        <f t="shared" si="5"/>
        <v>0</v>
      </c>
      <c r="AB23" s="53"/>
      <c r="AC23" s="70">
        <f t="shared" si="18"/>
        <v>0</v>
      </c>
      <c r="AD23" s="74">
        <f t="shared" si="19"/>
        <v>0</v>
      </c>
      <c r="AE23" s="63">
        <f t="shared" si="6"/>
        <v>0</v>
      </c>
      <c r="AF23" s="53"/>
      <c r="AG23" s="70">
        <f t="shared" si="20"/>
        <v>0</v>
      </c>
      <c r="AH23" s="74">
        <f t="shared" si="21"/>
        <v>0</v>
      </c>
      <c r="AI23" s="63">
        <f t="shared" si="7"/>
        <v>0</v>
      </c>
      <c r="AJ23" s="53"/>
      <c r="AK23" s="70">
        <f t="shared" si="22"/>
        <v>0</v>
      </c>
      <c r="AL23" s="74">
        <f t="shared" si="23"/>
        <v>0</v>
      </c>
    </row>
    <row r="24" spans="1:38" x14ac:dyDescent="0.25">
      <c r="A24" s="35" t="s">
        <v>268</v>
      </c>
      <c r="B24" s="35" t="s">
        <v>36</v>
      </c>
      <c r="C24" s="35" t="s">
        <v>56</v>
      </c>
      <c r="D24" s="8">
        <v>1</v>
      </c>
      <c r="E24" s="83">
        <f>VLOOKUP($C24,Master_Device_DB!$C:$E,2,0)</f>
        <v>0.3</v>
      </c>
      <c r="F24" s="84">
        <f>VLOOKUP($C24,Master_Device_DB!$C:$E,3,0)</f>
        <v>3.5</v>
      </c>
      <c r="G24" s="63">
        <f t="shared" si="25"/>
        <v>0</v>
      </c>
      <c r="H24" s="53"/>
      <c r="I24" s="70">
        <f t="shared" si="8"/>
        <v>0</v>
      </c>
      <c r="J24" s="74">
        <f t="shared" si="9"/>
        <v>0</v>
      </c>
      <c r="K24" s="63">
        <f t="shared" si="1"/>
        <v>0</v>
      </c>
      <c r="L24" s="53"/>
      <c r="M24" s="70">
        <f t="shared" si="10"/>
        <v>0</v>
      </c>
      <c r="N24" s="74">
        <f t="shared" si="11"/>
        <v>0</v>
      </c>
      <c r="O24" s="63">
        <f t="shared" si="2"/>
        <v>0</v>
      </c>
      <c r="P24" s="53"/>
      <c r="Q24" s="70">
        <f t="shared" si="12"/>
        <v>0</v>
      </c>
      <c r="R24" s="74">
        <f t="shared" si="13"/>
        <v>0</v>
      </c>
      <c r="S24" s="63">
        <f t="shared" si="3"/>
        <v>0</v>
      </c>
      <c r="T24" s="53"/>
      <c r="U24" s="70">
        <f t="shared" si="14"/>
        <v>0</v>
      </c>
      <c r="V24" s="74">
        <f t="shared" si="15"/>
        <v>0</v>
      </c>
      <c r="W24" s="63">
        <f t="shared" si="4"/>
        <v>0</v>
      </c>
      <c r="X24" s="53"/>
      <c r="Y24" s="70">
        <f t="shared" si="16"/>
        <v>0</v>
      </c>
      <c r="Z24" s="74">
        <f t="shared" si="17"/>
        <v>0</v>
      </c>
      <c r="AA24" s="63">
        <f t="shared" si="5"/>
        <v>0</v>
      </c>
      <c r="AB24" s="53"/>
      <c r="AC24" s="70">
        <f t="shared" si="18"/>
        <v>0</v>
      </c>
      <c r="AD24" s="74">
        <f t="shared" si="19"/>
        <v>0</v>
      </c>
      <c r="AE24" s="63">
        <f t="shared" si="6"/>
        <v>0</v>
      </c>
      <c r="AF24" s="53"/>
      <c r="AG24" s="70">
        <f t="shared" si="20"/>
        <v>0</v>
      </c>
      <c r="AH24" s="74">
        <f t="shared" si="21"/>
        <v>0</v>
      </c>
      <c r="AI24" s="63">
        <f t="shared" si="7"/>
        <v>0</v>
      </c>
      <c r="AJ24" s="53"/>
      <c r="AK24" s="70">
        <f t="shared" si="22"/>
        <v>0</v>
      </c>
      <c r="AL24" s="74">
        <f t="shared" si="23"/>
        <v>0</v>
      </c>
    </row>
    <row r="25" spans="1:38" x14ac:dyDescent="0.25">
      <c r="A25" s="35" t="s">
        <v>268</v>
      </c>
      <c r="B25" s="35" t="s">
        <v>25</v>
      </c>
      <c r="C25" s="69" t="s">
        <v>85</v>
      </c>
      <c r="D25" s="8">
        <v>1</v>
      </c>
      <c r="E25" s="83">
        <f>VLOOKUP($C25,Master_Device_DB!$C:$E,2,0)</f>
        <v>0.3</v>
      </c>
      <c r="F25" s="84">
        <f>VLOOKUP($C25,Master_Device_DB!$C:$E,3,0)</f>
        <v>3.5</v>
      </c>
      <c r="G25" s="63">
        <f t="shared" si="25"/>
        <v>0</v>
      </c>
      <c r="H25" s="53"/>
      <c r="I25" s="70">
        <f t="shared" si="8"/>
        <v>0</v>
      </c>
      <c r="J25" s="74">
        <f t="shared" si="9"/>
        <v>0</v>
      </c>
      <c r="K25" s="63">
        <f t="shared" si="1"/>
        <v>0</v>
      </c>
      <c r="L25" s="53"/>
      <c r="M25" s="70">
        <f t="shared" si="10"/>
        <v>0</v>
      </c>
      <c r="N25" s="74">
        <f t="shared" si="11"/>
        <v>0</v>
      </c>
      <c r="O25" s="63">
        <f t="shared" si="2"/>
        <v>0</v>
      </c>
      <c r="P25" s="53"/>
      <c r="Q25" s="70">
        <f t="shared" si="12"/>
        <v>0</v>
      </c>
      <c r="R25" s="74">
        <f t="shared" si="13"/>
        <v>0</v>
      </c>
      <c r="S25" s="63">
        <f t="shared" si="3"/>
        <v>0</v>
      </c>
      <c r="T25" s="53"/>
      <c r="U25" s="70">
        <f t="shared" si="14"/>
        <v>0</v>
      </c>
      <c r="V25" s="74">
        <f t="shared" si="15"/>
        <v>0</v>
      </c>
      <c r="W25" s="63">
        <f t="shared" si="4"/>
        <v>0</v>
      </c>
      <c r="X25" s="53"/>
      <c r="Y25" s="70">
        <f t="shared" si="16"/>
        <v>0</v>
      </c>
      <c r="Z25" s="74">
        <f t="shared" si="17"/>
        <v>0</v>
      </c>
      <c r="AA25" s="63">
        <f t="shared" si="5"/>
        <v>0</v>
      </c>
      <c r="AB25" s="53"/>
      <c r="AC25" s="70">
        <f t="shared" si="18"/>
        <v>0</v>
      </c>
      <c r="AD25" s="74">
        <f t="shared" si="19"/>
        <v>0</v>
      </c>
      <c r="AE25" s="63">
        <f t="shared" si="6"/>
        <v>0</v>
      </c>
      <c r="AF25" s="53"/>
      <c r="AG25" s="70">
        <f t="shared" si="20"/>
        <v>0</v>
      </c>
      <c r="AH25" s="74">
        <f t="shared" si="21"/>
        <v>0</v>
      </c>
      <c r="AI25" s="63">
        <f t="shared" si="7"/>
        <v>0</v>
      </c>
      <c r="AJ25" s="53"/>
      <c r="AK25" s="70">
        <f t="shared" si="22"/>
        <v>0</v>
      </c>
      <c r="AL25" s="74">
        <f t="shared" si="23"/>
        <v>0</v>
      </c>
    </row>
    <row r="26" spans="1:38" x14ac:dyDescent="0.25">
      <c r="A26" s="35" t="s">
        <v>268</v>
      </c>
      <c r="B26" s="35" t="s">
        <v>25</v>
      </c>
      <c r="C26" s="35" t="s">
        <v>57</v>
      </c>
      <c r="D26" s="8">
        <v>1</v>
      </c>
      <c r="E26" s="83">
        <f>VLOOKUP($C26,Master_Device_DB!$C:$E,2,0)</f>
        <v>0.3</v>
      </c>
      <c r="F26" s="84">
        <f>VLOOKUP($C26,Master_Device_DB!$C:$E,3,0)</f>
        <v>6.5</v>
      </c>
      <c r="G26" s="63">
        <f t="shared" si="25"/>
        <v>0</v>
      </c>
      <c r="H26" s="53"/>
      <c r="I26" s="70">
        <f t="shared" si="8"/>
        <v>0</v>
      </c>
      <c r="J26" s="74">
        <f t="shared" si="9"/>
        <v>0</v>
      </c>
      <c r="K26" s="63">
        <f t="shared" si="1"/>
        <v>0</v>
      </c>
      <c r="L26" s="53"/>
      <c r="M26" s="70">
        <f t="shared" si="10"/>
        <v>0</v>
      </c>
      <c r="N26" s="74">
        <f t="shared" si="11"/>
        <v>0</v>
      </c>
      <c r="O26" s="63">
        <f t="shared" si="2"/>
        <v>0</v>
      </c>
      <c r="P26" s="53"/>
      <c r="Q26" s="70">
        <f t="shared" si="12"/>
        <v>0</v>
      </c>
      <c r="R26" s="74">
        <f t="shared" si="13"/>
        <v>0</v>
      </c>
      <c r="S26" s="63">
        <f t="shared" si="3"/>
        <v>0</v>
      </c>
      <c r="T26" s="53"/>
      <c r="U26" s="70">
        <f t="shared" si="14"/>
        <v>0</v>
      </c>
      <c r="V26" s="74">
        <f t="shared" si="15"/>
        <v>0</v>
      </c>
      <c r="W26" s="63">
        <f t="shared" si="4"/>
        <v>0</v>
      </c>
      <c r="X26" s="53"/>
      <c r="Y26" s="70">
        <f t="shared" si="16"/>
        <v>0</v>
      </c>
      <c r="Z26" s="74">
        <f t="shared" si="17"/>
        <v>0</v>
      </c>
      <c r="AA26" s="63">
        <f t="shared" si="5"/>
        <v>0</v>
      </c>
      <c r="AB26" s="53"/>
      <c r="AC26" s="70">
        <f t="shared" si="18"/>
        <v>0</v>
      </c>
      <c r="AD26" s="74">
        <f t="shared" si="19"/>
        <v>0</v>
      </c>
      <c r="AE26" s="63">
        <f t="shared" si="6"/>
        <v>0</v>
      </c>
      <c r="AF26" s="53"/>
      <c r="AG26" s="70">
        <f t="shared" si="20"/>
        <v>0</v>
      </c>
      <c r="AH26" s="74">
        <f t="shared" si="21"/>
        <v>0</v>
      </c>
      <c r="AI26" s="63">
        <f t="shared" si="7"/>
        <v>0</v>
      </c>
      <c r="AJ26" s="53"/>
      <c r="AK26" s="70">
        <f t="shared" si="22"/>
        <v>0</v>
      </c>
      <c r="AL26" s="74">
        <f t="shared" si="23"/>
        <v>0</v>
      </c>
    </row>
    <row r="27" spans="1:38" x14ac:dyDescent="0.25">
      <c r="A27" s="35" t="s">
        <v>268</v>
      </c>
      <c r="B27" s="35" t="s">
        <v>25</v>
      </c>
      <c r="C27" s="35" t="s">
        <v>58</v>
      </c>
      <c r="D27" s="8">
        <v>1</v>
      </c>
      <c r="E27" s="83">
        <f>VLOOKUP($C27,Master_Device_DB!$C:$E,2,0)</f>
        <v>0.3</v>
      </c>
      <c r="F27" s="84">
        <f>VLOOKUP($C27,Master_Device_DB!$C:$E,3,0)</f>
        <v>6.5</v>
      </c>
      <c r="G27" s="63">
        <f t="shared" si="25"/>
        <v>0</v>
      </c>
      <c r="H27" s="53"/>
      <c r="I27" s="70">
        <f t="shared" si="8"/>
        <v>0</v>
      </c>
      <c r="J27" s="74">
        <f t="shared" si="9"/>
        <v>0</v>
      </c>
      <c r="K27" s="63">
        <f t="shared" si="1"/>
        <v>0</v>
      </c>
      <c r="L27" s="53"/>
      <c r="M27" s="70">
        <f t="shared" si="10"/>
        <v>0</v>
      </c>
      <c r="N27" s="74">
        <f t="shared" si="11"/>
        <v>0</v>
      </c>
      <c r="O27" s="63">
        <f t="shared" si="2"/>
        <v>0</v>
      </c>
      <c r="P27" s="53"/>
      <c r="Q27" s="70">
        <f t="shared" si="12"/>
        <v>0</v>
      </c>
      <c r="R27" s="74">
        <f t="shared" si="13"/>
        <v>0</v>
      </c>
      <c r="S27" s="63">
        <f t="shared" si="3"/>
        <v>0</v>
      </c>
      <c r="T27" s="53"/>
      <c r="U27" s="70">
        <f t="shared" si="14"/>
        <v>0</v>
      </c>
      <c r="V27" s="74">
        <f t="shared" si="15"/>
        <v>0</v>
      </c>
      <c r="W27" s="63">
        <f t="shared" si="4"/>
        <v>0</v>
      </c>
      <c r="X27" s="53"/>
      <c r="Y27" s="70">
        <f t="shared" si="16"/>
        <v>0</v>
      </c>
      <c r="Z27" s="74">
        <f t="shared" si="17"/>
        <v>0</v>
      </c>
      <c r="AA27" s="63">
        <f t="shared" si="5"/>
        <v>0</v>
      </c>
      <c r="AB27" s="53"/>
      <c r="AC27" s="70">
        <f t="shared" si="18"/>
        <v>0</v>
      </c>
      <c r="AD27" s="74">
        <f t="shared" si="19"/>
        <v>0</v>
      </c>
      <c r="AE27" s="63">
        <f t="shared" si="6"/>
        <v>0</v>
      </c>
      <c r="AF27" s="53"/>
      <c r="AG27" s="70">
        <f t="shared" si="20"/>
        <v>0</v>
      </c>
      <c r="AH27" s="74">
        <f t="shared" si="21"/>
        <v>0</v>
      </c>
      <c r="AI27" s="63">
        <f t="shared" si="7"/>
        <v>0</v>
      </c>
      <c r="AJ27" s="53"/>
      <c r="AK27" s="70">
        <f t="shared" si="22"/>
        <v>0</v>
      </c>
      <c r="AL27" s="74">
        <f t="shared" si="23"/>
        <v>0</v>
      </c>
    </row>
    <row r="28" spans="1:38" x14ac:dyDescent="0.25">
      <c r="A28" s="35" t="s">
        <v>268</v>
      </c>
      <c r="B28" s="35" t="s">
        <v>37</v>
      </c>
      <c r="C28" s="35" t="s">
        <v>59</v>
      </c>
      <c r="D28" s="8">
        <v>1</v>
      </c>
      <c r="E28" s="83">
        <f>VLOOKUP($C28,Master_Device_DB!$C:$E,2,0)</f>
        <v>0.33</v>
      </c>
      <c r="F28" s="84">
        <f>VLOOKUP($C28,Master_Device_DB!$C:$E,3,0)</f>
        <v>4.2</v>
      </c>
      <c r="G28" s="63">
        <f t="shared" si="25"/>
        <v>0</v>
      </c>
      <c r="H28" s="53"/>
      <c r="I28" s="70">
        <f t="shared" si="8"/>
        <v>0</v>
      </c>
      <c r="J28" s="74">
        <f t="shared" si="9"/>
        <v>0</v>
      </c>
      <c r="K28" s="63">
        <f t="shared" si="1"/>
        <v>0</v>
      </c>
      <c r="L28" s="53"/>
      <c r="M28" s="70">
        <f t="shared" si="10"/>
        <v>0</v>
      </c>
      <c r="N28" s="74">
        <f t="shared" si="11"/>
        <v>0</v>
      </c>
      <c r="O28" s="63">
        <f t="shared" si="2"/>
        <v>0</v>
      </c>
      <c r="P28" s="53"/>
      <c r="Q28" s="70">
        <f t="shared" si="12"/>
        <v>0</v>
      </c>
      <c r="R28" s="74">
        <f t="shared" si="13"/>
        <v>0</v>
      </c>
      <c r="S28" s="63">
        <f t="shared" si="3"/>
        <v>0</v>
      </c>
      <c r="T28" s="53"/>
      <c r="U28" s="70">
        <f t="shared" si="14"/>
        <v>0</v>
      </c>
      <c r="V28" s="74">
        <f t="shared" si="15"/>
        <v>0</v>
      </c>
      <c r="W28" s="63">
        <f t="shared" si="4"/>
        <v>0</v>
      </c>
      <c r="X28" s="53"/>
      <c r="Y28" s="70">
        <f t="shared" si="16"/>
        <v>0</v>
      </c>
      <c r="Z28" s="74">
        <f t="shared" si="17"/>
        <v>0</v>
      </c>
      <c r="AA28" s="63">
        <f t="shared" si="5"/>
        <v>0</v>
      </c>
      <c r="AB28" s="53"/>
      <c r="AC28" s="70">
        <f t="shared" si="18"/>
        <v>0</v>
      </c>
      <c r="AD28" s="74">
        <f t="shared" si="19"/>
        <v>0</v>
      </c>
      <c r="AE28" s="63">
        <f t="shared" si="6"/>
        <v>0</v>
      </c>
      <c r="AF28" s="53"/>
      <c r="AG28" s="70">
        <f t="shared" si="20"/>
        <v>0</v>
      </c>
      <c r="AH28" s="74">
        <f t="shared" si="21"/>
        <v>0</v>
      </c>
      <c r="AI28" s="63">
        <f t="shared" si="7"/>
        <v>0</v>
      </c>
      <c r="AJ28" s="53"/>
      <c r="AK28" s="70">
        <f t="shared" si="22"/>
        <v>0</v>
      </c>
      <c r="AL28" s="74">
        <f t="shared" si="23"/>
        <v>0</v>
      </c>
    </row>
    <row r="29" spans="1:38" x14ac:dyDescent="0.25">
      <c r="A29" s="35" t="s">
        <v>268</v>
      </c>
      <c r="B29" s="35" t="s">
        <v>25</v>
      </c>
      <c r="C29" s="35" t="s">
        <v>60</v>
      </c>
      <c r="D29" s="8">
        <v>1</v>
      </c>
      <c r="E29" s="83">
        <f>VLOOKUP($C29,Master_Device_DB!$C:$E,2,0)</f>
        <v>0.3</v>
      </c>
      <c r="F29" s="84">
        <f>VLOOKUP($C29,Master_Device_DB!$C:$E,3,0)</f>
        <v>7</v>
      </c>
      <c r="G29" s="63">
        <f t="shared" si="25"/>
        <v>0</v>
      </c>
      <c r="H29" s="53"/>
      <c r="I29" s="70">
        <f t="shared" si="8"/>
        <v>0</v>
      </c>
      <c r="J29" s="74">
        <f t="shared" si="9"/>
        <v>0</v>
      </c>
      <c r="K29" s="63">
        <f t="shared" si="1"/>
        <v>0</v>
      </c>
      <c r="L29" s="53"/>
      <c r="M29" s="70">
        <f t="shared" si="10"/>
        <v>0</v>
      </c>
      <c r="N29" s="74">
        <f t="shared" si="11"/>
        <v>0</v>
      </c>
      <c r="O29" s="63">
        <f t="shared" si="2"/>
        <v>0</v>
      </c>
      <c r="P29" s="53"/>
      <c r="Q29" s="70">
        <f t="shared" si="12"/>
        <v>0</v>
      </c>
      <c r="R29" s="74">
        <f t="shared" si="13"/>
        <v>0</v>
      </c>
      <c r="S29" s="63">
        <f t="shared" si="3"/>
        <v>0</v>
      </c>
      <c r="T29" s="53"/>
      <c r="U29" s="70">
        <f t="shared" si="14"/>
        <v>0</v>
      </c>
      <c r="V29" s="74">
        <f t="shared" si="15"/>
        <v>0</v>
      </c>
      <c r="W29" s="63">
        <f t="shared" si="4"/>
        <v>0</v>
      </c>
      <c r="X29" s="53"/>
      <c r="Y29" s="70">
        <f t="shared" si="16"/>
        <v>0</v>
      </c>
      <c r="Z29" s="74">
        <f t="shared" si="17"/>
        <v>0</v>
      </c>
      <c r="AA29" s="63">
        <f t="shared" si="5"/>
        <v>0</v>
      </c>
      <c r="AB29" s="53"/>
      <c r="AC29" s="70">
        <f t="shared" si="18"/>
        <v>0</v>
      </c>
      <c r="AD29" s="74">
        <f t="shared" si="19"/>
        <v>0</v>
      </c>
      <c r="AE29" s="63">
        <f t="shared" si="6"/>
        <v>0</v>
      </c>
      <c r="AF29" s="53"/>
      <c r="AG29" s="70">
        <f t="shared" si="20"/>
        <v>0</v>
      </c>
      <c r="AH29" s="74">
        <f t="shared" si="21"/>
        <v>0</v>
      </c>
      <c r="AI29" s="63">
        <f t="shared" si="7"/>
        <v>0</v>
      </c>
      <c r="AJ29" s="53"/>
      <c r="AK29" s="70">
        <f t="shared" si="22"/>
        <v>0</v>
      </c>
      <c r="AL29" s="74">
        <f t="shared" si="23"/>
        <v>0</v>
      </c>
    </row>
    <row r="30" spans="1:38" x14ac:dyDescent="0.25">
      <c r="A30" s="35" t="s">
        <v>268</v>
      </c>
      <c r="B30" s="35" t="s">
        <v>33</v>
      </c>
      <c r="C30" s="35" t="s">
        <v>61</v>
      </c>
      <c r="D30" s="8">
        <v>1</v>
      </c>
      <c r="E30" s="83">
        <f>VLOOKUP($C30,Master_Device_DB!$C:$E,2,0)</f>
        <v>0.3</v>
      </c>
      <c r="F30" s="84">
        <f>VLOOKUP($C30,Master_Device_DB!$C:$E,3,0)</f>
        <v>7</v>
      </c>
      <c r="G30" s="63">
        <f t="shared" si="25"/>
        <v>0</v>
      </c>
      <c r="H30" s="53"/>
      <c r="I30" s="70">
        <f t="shared" si="8"/>
        <v>0</v>
      </c>
      <c r="J30" s="74">
        <f t="shared" si="9"/>
        <v>0</v>
      </c>
      <c r="K30" s="63">
        <f t="shared" si="1"/>
        <v>0</v>
      </c>
      <c r="L30" s="53"/>
      <c r="M30" s="70">
        <f t="shared" si="10"/>
        <v>0</v>
      </c>
      <c r="N30" s="74">
        <f t="shared" si="11"/>
        <v>0</v>
      </c>
      <c r="O30" s="63">
        <f t="shared" si="2"/>
        <v>0</v>
      </c>
      <c r="P30" s="53"/>
      <c r="Q30" s="70">
        <f t="shared" si="12"/>
        <v>0</v>
      </c>
      <c r="R30" s="74">
        <f t="shared" si="13"/>
        <v>0</v>
      </c>
      <c r="S30" s="63">
        <f t="shared" si="3"/>
        <v>0</v>
      </c>
      <c r="T30" s="53"/>
      <c r="U30" s="70">
        <f t="shared" si="14"/>
        <v>0</v>
      </c>
      <c r="V30" s="74">
        <f t="shared" si="15"/>
        <v>0</v>
      </c>
      <c r="W30" s="63">
        <f t="shared" si="4"/>
        <v>0</v>
      </c>
      <c r="X30" s="53"/>
      <c r="Y30" s="70">
        <f t="shared" si="16"/>
        <v>0</v>
      </c>
      <c r="Z30" s="74">
        <f t="shared" si="17"/>
        <v>0</v>
      </c>
      <c r="AA30" s="63">
        <f t="shared" si="5"/>
        <v>0</v>
      </c>
      <c r="AB30" s="53"/>
      <c r="AC30" s="70">
        <f t="shared" si="18"/>
        <v>0</v>
      </c>
      <c r="AD30" s="74">
        <f t="shared" si="19"/>
        <v>0</v>
      </c>
      <c r="AE30" s="63">
        <f t="shared" si="6"/>
        <v>0</v>
      </c>
      <c r="AF30" s="53"/>
      <c r="AG30" s="70">
        <f t="shared" si="20"/>
        <v>0</v>
      </c>
      <c r="AH30" s="74">
        <f t="shared" si="21"/>
        <v>0</v>
      </c>
      <c r="AI30" s="63">
        <f t="shared" si="7"/>
        <v>0</v>
      </c>
      <c r="AJ30" s="53"/>
      <c r="AK30" s="70">
        <f t="shared" si="22"/>
        <v>0</v>
      </c>
      <c r="AL30" s="74">
        <f t="shared" si="23"/>
        <v>0</v>
      </c>
    </row>
    <row r="31" spans="1:38" x14ac:dyDescent="0.25">
      <c r="A31" s="35" t="s">
        <v>268</v>
      </c>
      <c r="B31" s="35" t="s">
        <v>33</v>
      </c>
      <c r="C31" s="35" t="s">
        <v>62</v>
      </c>
      <c r="D31" s="8">
        <v>1</v>
      </c>
      <c r="E31" s="83">
        <f>VLOOKUP($C31,Master_Device_DB!$C:$E,2,0)</f>
        <v>0.3</v>
      </c>
      <c r="F31" s="84">
        <f>VLOOKUP($C31,Master_Device_DB!$C:$E,3,0)</f>
        <v>6.5</v>
      </c>
      <c r="G31" s="63">
        <f t="shared" si="25"/>
        <v>0</v>
      </c>
      <c r="H31" s="53"/>
      <c r="I31" s="70">
        <f t="shared" si="8"/>
        <v>0</v>
      </c>
      <c r="J31" s="74">
        <f t="shared" si="9"/>
        <v>0</v>
      </c>
      <c r="K31" s="63">
        <f t="shared" si="1"/>
        <v>0</v>
      </c>
      <c r="L31" s="53"/>
      <c r="M31" s="70">
        <f t="shared" si="10"/>
        <v>0</v>
      </c>
      <c r="N31" s="74">
        <f t="shared" si="11"/>
        <v>0</v>
      </c>
      <c r="O31" s="63">
        <f t="shared" si="2"/>
        <v>0</v>
      </c>
      <c r="P31" s="53"/>
      <c r="Q31" s="70">
        <f t="shared" si="12"/>
        <v>0</v>
      </c>
      <c r="R31" s="74">
        <f t="shared" si="13"/>
        <v>0</v>
      </c>
      <c r="S31" s="63">
        <f t="shared" si="3"/>
        <v>0</v>
      </c>
      <c r="T31" s="53"/>
      <c r="U31" s="70">
        <f t="shared" si="14"/>
        <v>0</v>
      </c>
      <c r="V31" s="74">
        <f t="shared" si="15"/>
        <v>0</v>
      </c>
      <c r="W31" s="63">
        <f t="shared" si="4"/>
        <v>0</v>
      </c>
      <c r="X31" s="53"/>
      <c r="Y31" s="70">
        <f t="shared" si="16"/>
        <v>0</v>
      </c>
      <c r="Z31" s="74">
        <f t="shared" si="17"/>
        <v>0</v>
      </c>
      <c r="AA31" s="63">
        <f t="shared" si="5"/>
        <v>0</v>
      </c>
      <c r="AB31" s="53"/>
      <c r="AC31" s="70">
        <f t="shared" si="18"/>
        <v>0</v>
      </c>
      <c r="AD31" s="74">
        <f t="shared" si="19"/>
        <v>0</v>
      </c>
      <c r="AE31" s="63">
        <f t="shared" si="6"/>
        <v>0</v>
      </c>
      <c r="AF31" s="53"/>
      <c r="AG31" s="70">
        <f t="shared" si="20"/>
        <v>0</v>
      </c>
      <c r="AH31" s="74">
        <f t="shared" si="21"/>
        <v>0</v>
      </c>
      <c r="AI31" s="63">
        <f t="shared" si="7"/>
        <v>0</v>
      </c>
      <c r="AJ31" s="53"/>
      <c r="AK31" s="70">
        <f t="shared" si="22"/>
        <v>0</v>
      </c>
      <c r="AL31" s="74">
        <f t="shared" si="23"/>
        <v>0</v>
      </c>
    </row>
    <row r="32" spans="1:38" x14ac:dyDescent="0.25">
      <c r="A32" s="35" t="s">
        <v>268</v>
      </c>
      <c r="B32" s="35" t="s">
        <v>33</v>
      </c>
      <c r="C32" s="35" t="s">
        <v>63</v>
      </c>
      <c r="D32" s="8">
        <v>1</v>
      </c>
      <c r="E32" s="83">
        <f>VLOOKUP($C32,Master_Device_DB!$C:$E,2,0)</f>
        <v>0.3</v>
      </c>
      <c r="F32" s="84">
        <f>VLOOKUP($C32,Master_Device_DB!$C:$E,3,0)</f>
        <v>7</v>
      </c>
      <c r="G32" s="63">
        <f t="shared" si="25"/>
        <v>0</v>
      </c>
      <c r="H32" s="53"/>
      <c r="I32" s="70">
        <f t="shared" si="8"/>
        <v>0</v>
      </c>
      <c r="J32" s="74">
        <f t="shared" si="9"/>
        <v>0</v>
      </c>
      <c r="K32" s="63">
        <f t="shared" si="1"/>
        <v>0</v>
      </c>
      <c r="L32" s="53"/>
      <c r="M32" s="70">
        <f t="shared" si="10"/>
        <v>0</v>
      </c>
      <c r="N32" s="74">
        <f t="shared" si="11"/>
        <v>0</v>
      </c>
      <c r="O32" s="63">
        <f t="shared" si="2"/>
        <v>0</v>
      </c>
      <c r="P32" s="53"/>
      <c r="Q32" s="70">
        <f t="shared" si="12"/>
        <v>0</v>
      </c>
      <c r="R32" s="74">
        <f t="shared" si="13"/>
        <v>0</v>
      </c>
      <c r="S32" s="63">
        <f t="shared" si="3"/>
        <v>0</v>
      </c>
      <c r="T32" s="53"/>
      <c r="U32" s="70">
        <f t="shared" si="14"/>
        <v>0</v>
      </c>
      <c r="V32" s="74">
        <f t="shared" si="15"/>
        <v>0</v>
      </c>
      <c r="W32" s="63">
        <f t="shared" si="4"/>
        <v>0</v>
      </c>
      <c r="X32" s="53"/>
      <c r="Y32" s="70">
        <f t="shared" si="16"/>
        <v>0</v>
      </c>
      <c r="Z32" s="74">
        <f t="shared" si="17"/>
        <v>0</v>
      </c>
      <c r="AA32" s="63">
        <f t="shared" si="5"/>
        <v>0</v>
      </c>
      <c r="AB32" s="53"/>
      <c r="AC32" s="70">
        <f t="shared" si="18"/>
        <v>0</v>
      </c>
      <c r="AD32" s="74">
        <f t="shared" si="19"/>
        <v>0</v>
      </c>
      <c r="AE32" s="63">
        <f t="shared" si="6"/>
        <v>0</v>
      </c>
      <c r="AF32" s="53"/>
      <c r="AG32" s="70">
        <f t="shared" si="20"/>
        <v>0</v>
      </c>
      <c r="AH32" s="74">
        <f t="shared" si="21"/>
        <v>0</v>
      </c>
      <c r="AI32" s="63">
        <f t="shared" si="7"/>
        <v>0</v>
      </c>
      <c r="AJ32" s="53"/>
      <c r="AK32" s="70">
        <f t="shared" si="22"/>
        <v>0</v>
      </c>
      <c r="AL32" s="74">
        <f t="shared" si="23"/>
        <v>0</v>
      </c>
    </row>
    <row r="33" spans="1:38" x14ac:dyDescent="0.25">
      <c r="A33" s="35" t="s">
        <v>268</v>
      </c>
      <c r="B33" s="35" t="s">
        <v>33</v>
      </c>
      <c r="C33" s="35" t="s">
        <v>64</v>
      </c>
      <c r="D33" s="8">
        <v>1</v>
      </c>
      <c r="E33" s="83">
        <f>VLOOKUP($C33,Master_Device_DB!$C:$E,2,0)</f>
        <v>0.3</v>
      </c>
      <c r="F33" s="84">
        <f>VLOOKUP($C33,Master_Device_DB!$C:$E,3,0)</f>
        <v>7</v>
      </c>
      <c r="G33" s="63">
        <f t="shared" si="25"/>
        <v>0</v>
      </c>
      <c r="H33" s="53"/>
      <c r="I33" s="70">
        <f t="shared" si="8"/>
        <v>0</v>
      </c>
      <c r="J33" s="74">
        <f t="shared" si="9"/>
        <v>0</v>
      </c>
      <c r="K33" s="63">
        <f t="shared" si="1"/>
        <v>0</v>
      </c>
      <c r="L33" s="53"/>
      <c r="M33" s="70">
        <f t="shared" si="10"/>
        <v>0</v>
      </c>
      <c r="N33" s="74">
        <f t="shared" si="11"/>
        <v>0</v>
      </c>
      <c r="O33" s="63">
        <f t="shared" si="2"/>
        <v>0</v>
      </c>
      <c r="P33" s="53"/>
      <c r="Q33" s="70">
        <f t="shared" si="12"/>
        <v>0</v>
      </c>
      <c r="R33" s="74">
        <f t="shared" si="13"/>
        <v>0</v>
      </c>
      <c r="S33" s="63">
        <f t="shared" si="3"/>
        <v>0</v>
      </c>
      <c r="T33" s="53"/>
      <c r="U33" s="70">
        <f t="shared" si="14"/>
        <v>0</v>
      </c>
      <c r="V33" s="74">
        <f t="shared" si="15"/>
        <v>0</v>
      </c>
      <c r="W33" s="63">
        <f t="shared" si="4"/>
        <v>0</v>
      </c>
      <c r="X33" s="53"/>
      <c r="Y33" s="70">
        <f t="shared" si="16"/>
        <v>0</v>
      </c>
      <c r="Z33" s="74">
        <f t="shared" si="17"/>
        <v>0</v>
      </c>
      <c r="AA33" s="63">
        <f t="shared" si="5"/>
        <v>0</v>
      </c>
      <c r="AB33" s="53"/>
      <c r="AC33" s="70">
        <f t="shared" si="18"/>
        <v>0</v>
      </c>
      <c r="AD33" s="74">
        <f t="shared" si="19"/>
        <v>0</v>
      </c>
      <c r="AE33" s="63">
        <f t="shared" si="6"/>
        <v>0</v>
      </c>
      <c r="AF33" s="53"/>
      <c r="AG33" s="70">
        <f t="shared" si="20"/>
        <v>0</v>
      </c>
      <c r="AH33" s="74">
        <f t="shared" si="21"/>
        <v>0</v>
      </c>
      <c r="AI33" s="63">
        <f t="shared" si="7"/>
        <v>0</v>
      </c>
      <c r="AJ33" s="53"/>
      <c r="AK33" s="70">
        <f t="shared" si="22"/>
        <v>0</v>
      </c>
      <c r="AL33" s="74">
        <f t="shared" si="23"/>
        <v>0</v>
      </c>
    </row>
    <row r="34" spans="1:38" x14ac:dyDescent="0.25">
      <c r="A34" s="35" t="s">
        <v>268</v>
      </c>
      <c r="B34" s="35" t="s">
        <v>25</v>
      </c>
      <c r="C34" s="69" t="s">
        <v>84</v>
      </c>
      <c r="D34" s="8">
        <v>1</v>
      </c>
      <c r="E34" s="83">
        <f>VLOOKUP($C34,Master_Device_DB!$C:$E,2,0)</f>
        <v>0.3</v>
      </c>
      <c r="F34" s="84">
        <f>VLOOKUP($C34,Master_Device_DB!$C:$E,3,0)</f>
        <v>6.5</v>
      </c>
      <c r="G34" s="63">
        <f t="shared" si="25"/>
        <v>0</v>
      </c>
      <c r="H34" s="53"/>
      <c r="I34" s="70">
        <f t="shared" si="8"/>
        <v>0</v>
      </c>
      <c r="J34" s="74">
        <f t="shared" si="9"/>
        <v>0</v>
      </c>
      <c r="K34" s="63">
        <f t="shared" si="1"/>
        <v>0</v>
      </c>
      <c r="L34" s="53"/>
      <c r="M34" s="70">
        <f t="shared" si="10"/>
        <v>0</v>
      </c>
      <c r="N34" s="74">
        <f t="shared" si="11"/>
        <v>0</v>
      </c>
      <c r="O34" s="63">
        <f t="shared" si="2"/>
        <v>0</v>
      </c>
      <c r="P34" s="53"/>
      <c r="Q34" s="70">
        <f t="shared" si="12"/>
        <v>0</v>
      </c>
      <c r="R34" s="74">
        <f t="shared" si="13"/>
        <v>0</v>
      </c>
      <c r="S34" s="63">
        <f t="shared" si="3"/>
        <v>0</v>
      </c>
      <c r="T34" s="53"/>
      <c r="U34" s="70">
        <f t="shared" si="14"/>
        <v>0</v>
      </c>
      <c r="V34" s="74">
        <f t="shared" si="15"/>
        <v>0</v>
      </c>
      <c r="W34" s="63">
        <f t="shared" si="4"/>
        <v>0</v>
      </c>
      <c r="X34" s="53"/>
      <c r="Y34" s="70">
        <f t="shared" si="16"/>
        <v>0</v>
      </c>
      <c r="Z34" s="74">
        <f t="shared" si="17"/>
        <v>0</v>
      </c>
      <c r="AA34" s="63">
        <f t="shared" si="5"/>
        <v>0</v>
      </c>
      <c r="AB34" s="53"/>
      <c r="AC34" s="70">
        <f t="shared" si="18"/>
        <v>0</v>
      </c>
      <c r="AD34" s="74">
        <f t="shared" si="19"/>
        <v>0</v>
      </c>
      <c r="AE34" s="63">
        <f t="shared" si="6"/>
        <v>0</v>
      </c>
      <c r="AF34" s="53"/>
      <c r="AG34" s="70">
        <f t="shared" si="20"/>
        <v>0</v>
      </c>
      <c r="AH34" s="74">
        <f t="shared" si="21"/>
        <v>0</v>
      </c>
      <c r="AI34" s="63">
        <f t="shared" si="7"/>
        <v>0</v>
      </c>
      <c r="AJ34" s="53"/>
      <c r="AK34" s="70">
        <f t="shared" si="22"/>
        <v>0</v>
      </c>
      <c r="AL34" s="74">
        <f t="shared" si="23"/>
        <v>0</v>
      </c>
    </row>
    <row r="35" spans="1:38" x14ac:dyDescent="0.25">
      <c r="A35" s="35" t="s">
        <v>268</v>
      </c>
      <c r="B35" s="35" t="s">
        <v>25</v>
      </c>
      <c r="C35" s="35" t="s">
        <v>65</v>
      </c>
      <c r="D35" s="8">
        <v>1</v>
      </c>
      <c r="E35" s="83">
        <f>VLOOKUP($C35,Master_Device_DB!$C:$E,2,0)</f>
        <v>0.3</v>
      </c>
      <c r="F35" s="84">
        <f>VLOOKUP($C35,Master_Device_DB!$C:$E,3,0)</f>
        <v>6.5</v>
      </c>
      <c r="G35" s="63">
        <f t="shared" si="25"/>
        <v>0</v>
      </c>
      <c r="H35" s="53"/>
      <c r="I35" s="70">
        <f t="shared" si="8"/>
        <v>0</v>
      </c>
      <c r="J35" s="74">
        <f t="shared" si="9"/>
        <v>0</v>
      </c>
      <c r="K35" s="63">
        <f t="shared" si="1"/>
        <v>0</v>
      </c>
      <c r="L35" s="53"/>
      <c r="M35" s="70">
        <f t="shared" si="10"/>
        <v>0</v>
      </c>
      <c r="N35" s="74">
        <f t="shared" si="11"/>
        <v>0</v>
      </c>
      <c r="O35" s="63">
        <f t="shared" si="2"/>
        <v>0</v>
      </c>
      <c r="P35" s="53"/>
      <c r="Q35" s="70">
        <f t="shared" si="12"/>
        <v>0</v>
      </c>
      <c r="R35" s="74">
        <f t="shared" si="13"/>
        <v>0</v>
      </c>
      <c r="S35" s="63">
        <f t="shared" si="3"/>
        <v>0</v>
      </c>
      <c r="T35" s="53"/>
      <c r="U35" s="70">
        <f t="shared" si="14"/>
        <v>0</v>
      </c>
      <c r="V35" s="74">
        <f t="shared" si="15"/>
        <v>0</v>
      </c>
      <c r="W35" s="63">
        <f t="shared" si="4"/>
        <v>0</v>
      </c>
      <c r="X35" s="53"/>
      <c r="Y35" s="70">
        <f t="shared" si="16"/>
        <v>0</v>
      </c>
      <c r="Z35" s="74">
        <f t="shared" si="17"/>
        <v>0</v>
      </c>
      <c r="AA35" s="63">
        <f t="shared" si="5"/>
        <v>0</v>
      </c>
      <c r="AB35" s="53"/>
      <c r="AC35" s="70">
        <f t="shared" si="18"/>
        <v>0</v>
      </c>
      <c r="AD35" s="74">
        <f t="shared" si="19"/>
        <v>0</v>
      </c>
      <c r="AE35" s="63">
        <f t="shared" si="6"/>
        <v>0</v>
      </c>
      <c r="AF35" s="53"/>
      <c r="AG35" s="70">
        <f t="shared" si="20"/>
        <v>0</v>
      </c>
      <c r="AH35" s="74">
        <f t="shared" si="21"/>
        <v>0</v>
      </c>
      <c r="AI35" s="63">
        <f t="shared" si="7"/>
        <v>0</v>
      </c>
      <c r="AJ35" s="53"/>
      <c r="AK35" s="70">
        <f t="shared" si="22"/>
        <v>0</v>
      </c>
      <c r="AL35" s="74">
        <f t="shared" si="23"/>
        <v>0</v>
      </c>
    </row>
    <row r="36" spans="1:38" x14ac:dyDescent="0.25">
      <c r="A36" s="35" t="s">
        <v>268</v>
      </c>
      <c r="B36" s="35" t="s">
        <v>38</v>
      </c>
      <c r="C36" s="35" t="s">
        <v>66</v>
      </c>
      <c r="D36" s="8">
        <v>1</v>
      </c>
      <c r="E36" s="83">
        <f>VLOOKUP($C36,Master_Device_DB!$C:$E,2,0)</f>
        <v>0.3</v>
      </c>
      <c r="F36" s="84">
        <f>VLOOKUP($C36,Master_Device_DB!$C:$E,3,0)</f>
        <v>6.5</v>
      </c>
      <c r="G36" s="63">
        <f t="shared" si="25"/>
        <v>0</v>
      </c>
      <c r="H36" s="53"/>
      <c r="I36" s="70">
        <f t="shared" si="8"/>
        <v>0</v>
      </c>
      <c r="J36" s="74">
        <f t="shared" si="9"/>
        <v>0</v>
      </c>
      <c r="K36" s="63">
        <f t="shared" si="1"/>
        <v>0</v>
      </c>
      <c r="L36" s="53"/>
      <c r="M36" s="70">
        <f t="shared" si="10"/>
        <v>0</v>
      </c>
      <c r="N36" s="74">
        <f t="shared" si="11"/>
        <v>0</v>
      </c>
      <c r="O36" s="63">
        <f t="shared" si="2"/>
        <v>0</v>
      </c>
      <c r="P36" s="53"/>
      <c r="Q36" s="70">
        <f t="shared" si="12"/>
        <v>0</v>
      </c>
      <c r="R36" s="74">
        <f t="shared" si="13"/>
        <v>0</v>
      </c>
      <c r="S36" s="63">
        <f t="shared" si="3"/>
        <v>0</v>
      </c>
      <c r="T36" s="53"/>
      <c r="U36" s="70">
        <f t="shared" si="14"/>
        <v>0</v>
      </c>
      <c r="V36" s="74">
        <f t="shared" si="15"/>
        <v>0</v>
      </c>
      <c r="W36" s="63">
        <f t="shared" si="4"/>
        <v>0</v>
      </c>
      <c r="X36" s="53"/>
      <c r="Y36" s="70">
        <f t="shared" si="16"/>
        <v>0</v>
      </c>
      <c r="Z36" s="74">
        <f t="shared" si="17"/>
        <v>0</v>
      </c>
      <c r="AA36" s="63">
        <f t="shared" si="5"/>
        <v>0</v>
      </c>
      <c r="AB36" s="53"/>
      <c r="AC36" s="70">
        <f t="shared" si="18"/>
        <v>0</v>
      </c>
      <c r="AD36" s="74">
        <f t="shared" si="19"/>
        <v>0</v>
      </c>
      <c r="AE36" s="63">
        <f t="shared" si="6"/>
        <v>0</v>
      </c>
      <c r="AF36" s="53"/>
      <c r="AG36" s="70">
        <f t="shared" si="20"/>
        <v>0</v>
      </c>
      <c r="AH36" s="74">
        <f t="shared" si="21"/>
        <v>0</v>
      </c>
      <c r="AI36" s="63">
        <f t="shared" si="7"/>
        <v>0</v>
      </c>
      <c r="AJ36" s="53"/>
      <c r="AK36" s="70">
        <f t="shared" si="22"/>
        <v>0</v>
      </c>
      <c r="AL36" s="74">
        <f t="shared" si="23"/>
        <v>0</v>
      </c>
    </row>
    <row r="37" spans="1:38" x14ac:dyDescent="0.25">
      <c r="A37" s="35" t="s">
        <v>268</v>
      </c>
      <c r="B37" s="35" t="s">
        <v>39</v>
      </c>
      <c r="C37" s="35" t="s">
        <v>67</v>
      </c>
      <c r="D37" s="8">
        <v>1</v>
      </c>
      <c r="E37" s="83">
        <f>VLOOKUP($C37,Master_Device_DB!$C:$E,2,0)</f>
        <v>0.3</v>
      </c>
      <c r="F37" s="84">
        <f>VLOOKUP($C37,Master_Device_DB!$C:$E,3,0)</f>
        <v>6.5</v>
      </c>
      <c r="G37" s="63">
        <f t="shared" si="25"/>
        <v>0</v>
      </c>
      <c r="H37" s="53"/>
      <c r="I37" s="70">
        <f t="shared" si="8"/>
        <v>0</v>
      </c>
      <c r="J37" s="74">
        <f t="shared" si="9"/>
        <v>0</v>
      </c>
      <c r="K37" s="63">
        <f t="shared" si="1"/>
        <v>0</v>
      </c>
      <c r="L37" s="53"/>
      <c r="M37" s="70">
        <f t="shared" si="10"/>
        <v>0</v>
      </c>
      <c r="N37" s="74">
        <f t="shared" si="11"/>
        <v>0</v>
      </c>
      <c r="O37" s="63">
        <f t="shared" si="2"/>
        <v>0</v>
      </c>
      <c r="P37" s="53"/>
      <c r="Q37" s="70">
        <f t="shared" si="12"/>
        <v>0</v>
      </c>
      <c r="R37" s="74">
        <f t="shared" si="13"/>
        <v>0</v>
      </c>
      <c r="S37" s="63">
        <f t="shared" si="3"/>
        <v>0</v>
      </c>
      <c r="T37" s="53"/>
      <c r="U37" s="70">
        <f t="shared" si="14"/>
        <v>0</v>
      </c>
      <c r="V37" s="74">
        <f t="shared" si="15"/>
        <v>0</v>
      </c>
      <c r="W37" s="63">
        <f t="shared" si="4"/>
        <v>0</v>
      </c>
      <c r="X37" s="53"/>
      <c r="Y37" s="70">
        <f t="shared" si="16"/>
        <v>0</v>
      </c>
      <c r="Z37" s="74">
        <f t="shared" si="17"/>
        <v>0</v>
      </c>
      <c r="AA37" s="63">
        <f t="shared" si="5"/>
        <v>0</v>
      </c>
      <c r="AB37" s="53"/>
      <c r="AC37" s="70">
        <f t="shared" si="18"/>
        <v>0</v>
      </c>
      <c r="AD37" s="74">
        <f t="shared" si="19"/>
        <v>0</v>
      </c>
      <c r="AE37" s="63">
        <f t="shared" si="6"/>
        <v>0</v>
      </c>
      <c r="AF37" s="53"/>
      <c r="AG37" s="70">
        <f t="shared" si="20"/>
        <v>0</v>
      </c>
      <c r="AH37" s="74">
        <f t="shared" si="21"/>
        <v>0</v>
      </c>
      <c r="AI37" s="63">
        <f t="shared" si="7"/>
        <v>0</v>
      </c>
      <c r="AJ37" s="53"/>
      <c r="AK37" s="70">
        <f t="shared" si="22"/>
        <v>0</v>
      </c>
      <c r="AL37" s="74">
        <f t="shared" si="23"/>
        <v>0</v>
      </c>
    </row>
    <row r="38" spans="1:38" x14ac:dyDescent="0.25">
      <c r="A38" s="35" t="s">
        <v>268</v>
      </c>
      <c r="B38" s="35" t="s">
        <v>40</v>
      </c>
      <c r="C38" s="35" t="s">
        <v>68</v>
      </c>
      <c r="D38" s="8">
        <v>1</v>
      </c>
      <c r="E38" s="83">
        <f>VLOOKUP($C38,Master_Device_DB!$C:$E,2,0)</f>
        <v>0.3</v>
      </c>
      <c r="F38" s="84">
        <f>VLOOKUP($C38,Master_Device_DB!$C:$E,3,0)</f>
        <v>6.5</v>
      </c>
      <c r="G38" s="63">
        <f t="shared" si="25"/>
        <v>0</v>
      </c>
      <c r="H38" s="53"/>
      <c r="I38" s="70">
        <f t="shared" si="8"/>
        <v>0</v>
      </c>
      <c r="J38" s="74">
        <f t="shared" si="9"/>
        <v>0</v>
      </c>
      <c r="K38" s="63">
        <f t="shared" ref="K38:K69" si="26">$D38*L38</f>
        <v>0</v>
      </c>
      <c r="L38" s="53"/>
      <c r="M38" s="70">
        <f t="shared" si="10"/>
        <v>0</v>
      </c>
      <c r="N38" s="74">
        <f t="shared" si="11"/>
        <v>0</v>
      </c>
      <c r="O38" s="63">
        <f t="shared" ref="O38:O69" si="27">$D38*P38</f>
        <v>0</v>
      </c>
      <c r="P38" s="53"/>
      <c r="Q38" s="70">
        <f t="shared" si="12"/>
        <v>0</v>
      </c>
      <c r="R38" s="74">
        <f t="shared" si="13"/>
        <v>0</v>
      </c>
      <c r="S38" s="63">
        <f t="shared" ref="S38:S69" si="28">$D38*T38</f>
        <v>0</v>
      </c>
      <c r="T38" s="53"/>
      <c r="U38" s="70">
        <f t="shared" si="14"/>
        <v>0</v>
      </c>
      <c r="V38" s="74">
        <f t="shared" si="15"/>
        <v>0</v>
      </c>
      <c r="W38" s="63">
        <f t="shared" ref="W38:W69" si="29">$D38*X38</f>
        <v>0</v>
      </c>
      <c r="X38" s="53"/>
      <c r="Y38" s="70">
        <f t="shared" si="16"/>
        <v>0</v>
      </c>
      <c r="Z38" s="74">
        <f t="shared" si="17"/>
        <v>0</v>
      </c>
      <c r="AA38" s="63">
        <f t="shared" ref="AA38:AA69" si="30">$D38*AB38</f>
        <v>0</v>
      </c>
      <c r="AB38" s="53"/>
      <c r="AC38" s="70">
        <f t="shared" si="18"/>
        <v>0</v>
      </c>
      <c r="AD38" s="74">
        <f t="shared" si="19"/>
        <v>0</v>
      </c>
      <c r="AE38" s="63">
        <f t="shared" ref="AE38:AE69" si="31">$D38*AF38</f>
        <v>0</v>
      </c>
      <c r="AF38" s="53"/>
      <c r="AG38" s="70">
        <f t="shared" si="20"/>
        <v>0</v>
      </c>
      <c r="AH38" s="74">
        <f t="shared" si="21"/>
        <v>0</v>
      </c>
      <c r="AI38" s="63">
        <f t="shared" ref="AI38:AI69" si="32">$D38*AJ38</f>
        <v>0</v>
      </c>
      <c r="AJ38" s="53"/>
      <c r="AK38" s="70">
        <f t="shared" si="22"/>
        <v>0</v>
      </c>
      <c r="AL38" s="74">
        <f t="shared" si="23"/>
        <v>0</v>
      </c>
    </row>
    <row r="39" spans="1:38" x14ac:dyDescent="0.25">
      <c r="A39" s="35" t="s">
        <v>268</v>
      </c>
      <c r="B39" s="35" t="s">
        <v>40</v>
      </c>
      <c r="C39" s="35" t="s">
        <v>69</v>
      </c>
      <c r="D39" s="8">
        <v>1</v>
      </c>
      <c r="E39" s="83">
        <f>VLOOKUP($C39,Master_Device_DB!$C:$E,2,0)</f>
        <v>0.3</v>
      </c>
      <c r="F39" s="84">
        <f>VLOOKUP($C39,Master_Device_DB!$C:$E,3,0)</f>
        <v>7</v>
      </c>
      <c r="G39" s="63">
        <f t="shared" si="25"/>
        <v>0</v>
      </c>
      <c r="H39" s="53"/>
      <c r="I39" s="70">
        <f t="shared" si="8"/>
        <v>0</v>
      </c>
      <c r="J39" s="74">
        <f t="shared" si="9"/>
        <v>0</v>
      </c>
      <c r="K39" s="63">
        <f t="shared" si="26"/>
        <v>0</v>
      </c>
      <c r="L39" s="53"/>
      <c r="M39" s="70">
        <f t="shared" si="10"/>
        <v>0</v>
      </c>
      <c r="N39" s="74">
        <f t="shared" si="11"/>
        <v>0</v>
      </c>
      <c r="O39" s="63">
        <f t="shared" si="27"/>
        <v>0</v>
      </c>
      <c r="P39" s="53"/>
      <c r="Q39" s="70">
        <f t="shared" si="12"/>
        <v>0</v>
      </c>
      <c r="R39" s="74">
        <f t="shared" si="13"/>
        <v>0</v>
      </c>
      <c r="S39" s="63">
        <f t="shared" si="28"/>
        <v>0</v>
      </c>
      <c r="T39" s="53"/>
      <c r="U39" s="70">
        <f t="shared" si="14"/>
        <v>0</v>
      </c>
      <c r="V39" s="74">
        <f t="shared" si="15"/>
        <v>0</v>
      </c>
      <c r="W39" s="63">
        <f t="shared" si="29"/>
        <v>0</v>
      </c>
      <c r="X39" s="53"/>
      <c r="Y39" s="70">
        <f t="shared" si="16"/>
        <v>0</v>
      </c>
      <c r="Z39" s="74">
        <f t="shared" si="17"/>
        <v>0</v>
      </c>
      <c r="AA39" s="63">
        <f t="shared" si="30"/>
        <v>0</v>
      </c>
      <c r="AB39" s="53"/>
      <c r="AC39" s="70">
        <f t="shared" si="18"/>
        <v>0</v>
      </c>
      <c r="AD39" s="74">
        <f t="shared" si="19"/>
        <v>0</v>
      </c>
      <c r="AE39" s="63">
        <f t="shared" si="31"/>
        <v>0</v>
      </c>
      <c r="AF39" s="53"/>
      <c r="AG39" s="70">
        <f t="shared" si="20"/>
        <v>0</v>
      </c>
      <c r="AH39" s="74">
        <f t="shared" si="21"/>
        <v>0</v>
      </c>
      <c r="AI39" s="63">
        <f t="shared" si="32"/>
        <v>0</v>
      </c>
      <c r="AJ39" s="53"/>
      <c r="AK39" s="70">
        <f t="shared" si="22"/>
        <v>0</v>
      </c>
      <c r="AL39" s="74">
        <f t="shared" si="23"/>
        <v>0</v>
      </c>
    </row>
    <row r="40" spans="1:38" x14ac:dyDescent="0.25">
      <c r="A40" s="35" t="s">
        <v>268</v>
      </c>
      <c r="B40" s="35" t="s">
        <v>40</v>
      </c>
      <c r="C40" s="35" t="s">
        <v>70</v>
      </c>
      <c r="D40" s="8">
        <v>1</v>
      </c>
      <c r="E40" s="83">
        <f>VLOOKUP($C40,Master_Device_DB!$C:$E,2,0)</f>
        <v>0.3</v>
      </c>
      <c r="F40" s="84">
        <f>VLOOKUP($C40,Master_Device_DB!$C:$E,3,0)</f>
        <v>7</v>
      </c>
      <c r="G40" s="63">
        <f t="shared" si="25"/>
        <v>0</v>
      </c>
      <c r="H40" s="53"/>
      <c r="I40" s="70">
        <f t="shared" si="8"/>
        <v>0</v>
      </c>
      <c r="J40" s="74">
        <f t="shared" si="9"/>
        <v>0</v>
      </c>
      <c r="K40" s="63">
        <f t="shared" si="26"/>
        <v>0</v>
      </c>
      <c r="L40" s="53"/>
      <c r="M40" s="70">
        <f t="shared" si="10"/>
        <v>0</v>
      </c>
      <c r="N40" s="74">
        <f t="shared" si="11"/>
        <v>0</v>
      </c>
      <c r="O40" s="63">
        <f t="shared" si="27"/>
        <v>0</v>
      </c>
      <c r="P40" s="53"/>
      <c r="Q40" s="70">
        <f t="shared" si="12"/>
        <v>0</v>
      </c>
      <c r="R40" s="74">
        <f t="shared" si="13"/>
        <v>0</v>
      </c>
      <c r="S40" s="63">
        <f t="shared" si="28"/>
        <v>0</v>
      </c>
      <c r="T40" s="53"/>
      <c r="U40" s="70">
        <f t="shared" si="14"/>
        <v>0</v>
      </c>
      <c r="V40" s="74">
        <f t="shared" si="15"/>
        <v>0</v>
      </c>
      <c r="W40" s="63">
        <f t="shared" si="29"/>
        <v>0</v>
      </c>
      <c r="X40" s="53"/>
      <c r="Y40" s="70">
        <f t="shared" si="16"/>
        <v>0</v>
      </c>
      <c r="Z40" s="74">
        <f t="shared" si="17"/>
        <v>0</v>
      </c>
      <c r="AA40" s="63">
        <f t="shared" si="30"/>
        <v>0</v>
      </c>
      <c r="AB40" s="53"/>
      <c r="AC40" s="70">
        <f t="shared" si="18"/>
        <v>0</v>
      </c>
      <c r="AD40" s="74">
        <f t="shared" si="19"/>
        <v>0</v>
      </c>
      <c r="AE40" s="63">
        <f t="shared" si="31"/>
        <v>0</v>
      </c>
      <c r="AF40" s="53"/>
      <c r="AG40" s="70">
        <f t="shared" si="20"/>
        <v>0</v>
      </c>
      <c r="AH40" s="74">
        <f t="shared" si="21"/>
        <v>0</v>
      </c>
      <c r="AI40" s="63">
        <f t="shared" si="32"/>
        <v>0</v>
      </c>
      <c r="AJ40" s="53"/>
      <c r="AK40" s="70">
        <f t="shared" si="22"/>
        <v>0</v>
      </c>
      <c r="AL40" s="74">
        <f t="shared" si="23"/>
        <v>0</v>
      </c>
    </row>
    <row r="41" spans="1:38" x14ac:dyDescent="0.25">
      <c r="A41" s="35" t="s">
        <v>268</v>
      </c>
      <c r="B41" s="35" t="s">
        <v>41</v>
      </c>
      <c r="C41" s="35" t="s">
        <v>71</v>
      </c>
      <c r="D41" s="8">
        <v>1</v>
      </c>
      <c r="E41" s="83">
        <f>VLOOKUP($C41,Master_Device_DB!$C:$E,2,0)</f>
        <v>0.3</v>
      </c>
      <c r="F41" s="84">
        <f>VLOOKUP($C41,Master_Device_DB!$C:$E,3,0)</f>
        <v>6.5</v>
      </c>
      <c r="G41" s="63">
        <f t="shared" si="25"/>
        <v>0</v>
      </c>
      <c r="H41" s="53"/>
      <c r="I41" s="70">
        <f t="shared" si="8"/>
        <v>0</v>
      </c>
      <c r="J41" s="74">
        <f t="shared" si="9"/>
        <v>0</v>
      </c>
      <c r="K41" s="63">
        <f t="shared" si="26"/>
        <v>0</v>
      </c>
      <c r="L41" s="53"/>
      <c r="M41" s="70">
        <f t="shared" si="10"/>
        <v>0</v>
      </c>
      <c r="N41" s="74">
        <f t="shared" si="11"/>
        <v>0</v>
      </c>
      <c r="O41" s="63">
        <f t="shared" si="27"/>
        <v>0</v>
      </c>
      <c r="P41" s="53"/>
      <c r="Q41" s="70">
        <f t="shared" si="12"/>
        <v>0</v>
      </c>
      <c r="R41" s="74">
        <f t="shared" si="13"/>
        <v>0</v>
      </c>
      <c r="S41" s="63">
        <f t="shared" si="28"/>
        <v>0</v>
      </c>
      <c r="T41" s="53"/>
      <c r="U41" s="70">
        <f t="shared" si="14"/>
        <v>0</v>
      </c>
      <c r="V41" s="74">
        <f t="shared" si="15"/>
        <v>0</v>
      </c>
      <c r="W41" s="63">
        <f t="shared" si="29"/>
        <v>0</v>
      </c>
      <c r="X41" s="53"/>
      <c r="Y41" s="70">
        <f t="shared" si="16"/>
        <v>0</v>
      </c>
      <c r="Z41" s="74">
        <f t="shared" si="17"/>
        <v>0</v>
      </c>
      <c r="AA41" s="63">
        <f t="shared" si="30"/>
        <v>0</v>
      </c>
      <c r="AB41" s="53"/>
      <c r="AC41" s="70">
        <f t="shared" si="18"/>
        <v>0</v>
      </c>
      <c r="AD41" s="74">
        <f t="shared" si="19"/>
        <v>0</v>
      </c>
      <c r="AE41" s="63">
        <f t="shared" si="31"/>
        <v>0</v>
      </c>
      <c r="AF41" s="53"/>
      <c r="AG41" s="70">
        <f t="shared" si="20"/>
        <v>0</v>
      </c>
      <c r="AH41" s="74">
        <f t="shared" si="21"/>
        <v>0</v>
      </c>
      <c r="AI41" s="63">
        <f t="shared" si="32"/>
        <v>0</v>
      </c>
      <c r="AJ41" s="53"/>
      <c r="AK41" s="70">
        <f t="shared" si="22"/>
        <v>0</v>
      </c>
      <c r="AL41" s="74">
        <f t="shared" si="23"/>
        <v>0</v>
      </c>
    </row>
    <row r="42" spans="1:38" x14ac:dyDescent="0.25">
      <c r="A42" s="35" t="s">
        <v>268</v>
      </c>
      <c r="B42" s="35" t="s">
        <v>41</v>
      </c>
      <c r="C42" s="35" t="s">
        <v>72</v>
      </c>
      <c r="D42" s="8">
        <v>1</v>
      </c>
      <c r="E42" s="83">
        <f>VLOOKUP($C42,Master_Device_DB!$C:$E,2,0)</f>
        <v>0.3</v>
      </c>
      <c r="F42" s="84">
        <f>VLOOKUP($C42,Master_Device_DB!$C:$E,3,0)</f>
        <v>7</v>
      </c>
      <c r="G42" s="63">
        <f t="shared" si="25"/>
        <v>0</v>
      </c>
      <c r="H42" s="53"/>
      <c r="I42" s="70">
        <f t="shared" si="8"/>
        <v>0</v>
      </c>
      <c r="J42" s="74">
        <f t="shared" si="9"/>
        <v>0</v>
      </c>
      <c r="K42" s="63">
        <f t="shared" si="26"/>
        <v>0</v>
      </c>
      <c r="L42" s="53"/>
      <c r="M42" s="70">
        <f t="shared" si="10"/>
        <v>0</v>
      </c>
      <c r="N42" s="74">
        <f t="shared" si="11"/>
        <v>0</v>
      </c>
      <c r="O42" s="63">
        <f t="shared" si="27"/>
        <v>0</v>
      </c>
      <c r="P42" s="53"/>
      <c r="Q42" s="70">
        <f t="shared" si="12"/>
        <v>0</v>
      </c>
      <c r="R42" s="74">
        <f t="shared" si="13"/>
        <v>0</v>
      </c>
      <c r="S42" s="63">
        <f t="shared" si="28"/>
        <v>0</v>
      </c>
      <c r="T42" s="53"/>
      <c r="U42" s="70">
        <f t="shared" si="14"/>
        <v>0</v>
      </c>
      <c r="V42" s="74">
        <f t="shared" si="15"/>
        <v>0</v>
      </c>
      <c r="W42" s="63">
        <f t="shared" si="29"/>
        <v>0</v>
      </c>
      <c r="X42" s="53"/>
      <c r="Y42" s="70">
        <f t="shared" si="16"/>
        <v>0</v>
      </c>
      <c r="Z42" s="74">
        <f t="shared" si="17"/>
        <v>0</v>
      </c>
      <c r="AA42" s="63">
        <f t="shared" si="30"/>
        <v>0</v>
      </c>
      <c r="AB42" s="53"/>
      <c r="AC42" s="70">
        <f t="shared" si="18"/>
        <v>0</v>
      </c>
      <c r="AD42" s="74">
        <f t="shared" si="19"/>
        <v>0</v>
      </c>
      <c r="AE42" s="63">
        <f t="shared" si="31"/>
        <v>0</v>
      </c>
      <c r="AF42" s="53"/>
      <c r="AG42" s="70">
        <f t="shared" si="20"/>
        <v>0</v>
      </c>
      <c r="AH42" s="74">
        <f t="shared" si="21"/>
        <v>0</v>
      </c>
      <c r="AI42" s="63">
        <f t="shared" si="32"/>
        <v>0</v>
      </c>
      <c r="AJ42" s="53"/>
      <c r="AK42" s="70">
        <f t="shared" si="22"/>
        <v>0</v>
      </c>
      <c r="AL42" s="74">
        <f t="shared" si="23"/>
        <v>0</v>
      </c>
    </row>
    <row r="43" spans="1:38" x14ac:dyDescent="0.25">
      <c r="A43" s="35" t="s">
        <v>268</v>
      </c>
      <c r="B43" s="35" t="s">
        <v>39</v>
      </c>
      <c r="C43" s="35" t="s">
        <v>73</v>
      </c>
      <c r="D43" s="8">
        <v>1</v>
      </c>
      <c r="E43" s="83">
        <f>VLOOKUP($C43,Master_Device_DB!$C:$E,2,0)</f>
        <v>0.3</v>
      </c>
      <c r="F43" s="84">
        <f>VLOOKUP($C43,Master_Device_DB!$C:$E,3,0)</f>
        <v>6.5</v>
      </c>
      <c r="G43" s="63">
        <f t="shared" si="25"/>
        <v>0</v>
      </c>
      <c r="H43" s="53"/>
      <c r="I43" s="70">
        <f t="shared" si="8"/>
        <v>0</v>
      </c>
      <c r="J43" s="74">
        <f t="shared" si="9"/>
        <v>0</v>
      </c>
      <c r="K43" s="63">
        <f t="shared" si="26"/>
        <v>0</v>
      </c>
      <c r="L43" s="53"/>
      <c r="M43" s="70">
        <f t="shared" si="10"/>
        <v>0</v>
      </c>
      <c r="N43" s="74">
        <f t="shared" si="11"/>
        <v>0</v>
      </c>
      <c r="O43" s="63">
        <f t="shared" si="27"/>
        <v>0</v>
      </c>
      <c r="P43" s="53"/>
      <c r="Q43" s="70">
        <f t="shared" si="12"/>
        <v>0</v>
      </c>
      <c r="R43" s="74">
        <f t="shared" si="13"/>
        <v>0</v>
      </c>
      <c r="S43" s="63">
        <f t="shared" si="28"/>
        <v>0</v>
      </c>
      <c r="T43" s="53"/>
      <c r="U43" s="70">
        <f t="shared" si="14"/>
        <v>0</v>
      </c>
      <c r="V43" s="74">
        <f t="shared" si="15"/>
        <v>0</v>
      </c>
      <c r="W43" s="63">
        <f t="shared" si="29"/>
        <v>0</v>
      </c>
      <c r="X43" s="53"/>
      <c r="Y43" s="70">
        <f t="shared" si="16"/>
        <v>0</v>
      </c>
      <c r="Z43" s="74">
        <f t="shared" si="17"/>
        <v>0</v>
      </c>
      <c r="AA43" s="63">
        <f t="shared" si="30"/>
        <v>0</v>
      </c>
      <c r="AB43" s="53"/>
      <c r="AC43" s="70">
        <f t="shared" si="18"/>
        <v>0</v>
      </c>
      <c r="AD43" s="74">
        <f t="shared" si="19"/>
        <v>0</v>
      </c>
      <c r="AE43" s="63">
        <f t="shared" si="31"/>
        <v>0</v>
      </c>
      <c r="AF43" s="53"/>
      <c r="AG43" s="70">
        <f t="shared" si="20"/>
        <v>0</v>
      </c>
      <c r="AH43" s="74">
        <f t="shared" si="21"/>
        <v>0</v>
      </c>
      <c r="AI43" s="63">
        <f t="shared" si="32"/>
        <v>0</v>
      </c>
      <c r="AJ43" s="53"/>
      <c r="AK43" s="70">
        <f t="shared" si="22"/>
        <v>0</v>
      </c>
      <c r="AL43" s="74">
        <f t="shared" si="23"/>
        <v>0</v>
      </c>
    </row>
    <row r="44" spans="1:38" x14ac:dyDescent="0.25">
      <c r="A44" s="35" t="s">
        <v>268</v>
      </c>
      <c r="B44" s="35" t="s">
        <v>42</v>
      </c>
      <c r="C44" s="35" t="s">
        <v>74</v>
      </c>
      <c r="D44" s="8">
        <v>1</v>
      </c>
      <c r="E44" s="83">
        <f>VLOOKUP($C44,Master_Device_DB!$C:$E,2,0)</f>
        <v>0.3</v>
      </c>
      <c r="F44" s="84">
        <f>VLOOKUP($C44,Master_Device_DB!$C:$E,3,0)</f>
        <v>7</v>
      </c>
      <c r="G44" s="63">
        <f t="shared" si="25"/>
        <v>0</v>
      </c>
      <c r="H44" s="53"/>
      <c r="I44" s="70">
        <f t="shared" si="8"/>
        <v>0</v>
      </c>
      <c r="J44" s="74">
        <f t="shared" si="9"/>
        <v>0</v>
      </c>
      <c r="K44" s="63">
        <f t="shared" si="26"/>
        <v>0</v>
      </c>
      <c r="L44" s="53"/>
      <c r="M44" s="70">
        <f t="shared" si="10"/>
        <v>0</v>
      </c>
      <c r="N44" s="74">
        <f t="shared" si="11"/>
        <v>0</v>
      </c>
      <c r="O44" s="63">
        <f t="shared" si="27"/>
        <v>0</v>
      </c>
      <c r="P44" s="53"/>
      <c r="Q44" s="70">
        <f t="shared" si="12"/>
        <v>0</v>
      </c>
      <c r="R44" s="74">
        <f t="shared" si="13"/>
        <v>0</v>
      </c>
      <c r="S44" s="63">
        <f t="shared" si="28"/>
        <v>0</v>
      </c>
      <c r="T44" s="53"/>
      <c r="U44" s="70">
        <f t="shared" si="14"/>
        <v>0</v>
      </c>
      <c r="V44" s="74">
        <f t="shared" si="15"/>
        <v>0</v>
      </c>
      <c r="W44" s="63">
        <f t="shared" si="29"/>
        <v>0</v>
      </c>
      <c r="X44" s="53"/>
      <c r="Y44" s="70">
        <f t="shared" si="16"/>
        <v>0</v>
      </c>
      <c r="Z44" s="74">
        <f t="shared" si="17"/>
        <v>0</v>
      </c>
      <c r="AA44" s="63">
        <f t="shared" si="30"/>
        <v>0</v>
      </c>
      <c r="AB44" s="53"/>
      <c r="AC44" s="70">
        <f t="shared" si="18"/>
        <v>0</v>
      </c>
      <c r="AD44" s="74">
        <f t="shared" si="19"/>
        <v>0</v>
      </c>
      <c r="AE44" s="63">
        <f t="shared" si="31"/>
        <v>0</v>
      </c>
      <c r="AF44" s="53"/>
      <c r="AG44" s="70">
        <f t="shared" si="20"/>
        <v>0</v>
      </c>
      <c r="AH44" s="74">
        <f t="shared" si="21"/>
        <v>0</v>
      </c>
      <c r="AI44" s="63">
        <f t="shared" si="32"/>
        <v>0</v>
      </c>
      <c r="AJ44" s="53"/>
      <c r="AK44" s="70">
        <f t="shared" si="22"/>
        <v>0</v>
      </c>
      <c r="AL44" s="74">
        <f t="shared" si="23"/>
        <v>0</v>
      </c>
    </row>
    <row r="45" spans="1:38" x14ac:dyDescent="0.25">
      <c r="A45" s="35" t="s">
        <v>268</v>
      </c>
      <c r="B45" s="35" t="s">
        <v>40</v>
      </c>
      <c r="C45" s="69" t="s">
        <v>83</v>
      </c>
      <c r="D45" s="8">
        <v>1</v>
      </c>
      <c r="E45" s="83">
        <f>VLOOKUP($C45,Master_Device_DB!$C:$E,2,0)</f>
        <v>0.3</v>
      </c>
      <c r="F45" s="84">
        <f>VLOOKUP($C45,Master_Device_DB!$C:$E,3,0)</f>
        <v>6.5</v>
      </c>
      <c r="G45" s="63">
        <f t="shared" si="25"/>
        <v>0</v>
      </c>
      <c r="H45" s="53"/>
      <c r="I45" s="70">
        <f t="shared" si="8"/>
        <v>0</v>
      </c>
      <c r="J45" s="74">
        <f t="shared" si="9"/>
        <v>0</v>
      </c>
      <c r="K45" s="63">
        <f t="shared" si="26"/>
        <v>0</v>
      </c>
      <c r="L45" s="53"/>
      <c r="M45" s="70">
        <f t="shared" si="10"/>
        <v>0</v>
      </c>
      <c r="N45" s="74">
        <f t="shared" si="11"/>
        <v>0</v>
      </c>
      <c r="O45" s="63">
        <f t="shared" si="27"/>
        <v>0</v>
      </c>
      <c r="P45" s="53"/>
      <c r="Q45" s="70">
        <f t="shared" si="12"/>
        <v>0</v>
      </c>
      <c r="R45" s="74">
        <f t="shared" si="13"/>
        <v>0</v>
      </c>
      <c r="S45" s="63">
        <f t="shared" si="28"/>
        <v>0</v>
      </c>
      <c r="T45" s="53"/>
      <c r="U45" s="70">
        <f t="shared" si="14"/>
        <v>0</v>
      </c>
      <c r="V45" s="74">
        <f t="shared" si="15"/>
        <v>0</v>
      </c>
      <c r="W45" s="63">
        <f t="shared" si="29"/>
        <v>0</v>
      </c>
      <c r="X45" s="53"/>
      <c r="Y45" s="70">
        <f t="shared" si="16"/>
        <v>0</v>
      </c>
      <c r="Z45" s="74">
        <f t="shared" si="17"/>
        <v>0</v>
      </c>
      <c r="AA45" s="63">
        <f t="shared" si="30"/>
        <v>0</v>
      </c>
      <c r="AB45" s="53"/>
      <c r="AC45" s="70">
        <f t="shared" si="18"/>
        <v>0</v>
      </c>
      <c r="AD45" s="74">
        <f t="shared" si="19"/>
        <v>0</v>
      </c>
      <c r="AE45" s="63">
        <f t="shared" si="31"/>
        <v>0</v>
      </c>
      <c r="AF45" s="53"/>
      <c r="AG45" s="70">
        <f t="shared" si="20"/>
        <v>0</v>
      </c>
      <c r="AH45" s="74">
        <f t="shared" si="21"/>
        <v>0</v>
      </c>
      <c r="AI45" s="63">
        <f t="shared" si="32"/>
        <v>0</v>
      </c>
      <c r="AJ45" s="53"/>
      <c r="AK45" s="70">
        <f t="shared" si="22"/>
        <v>0</v>
      </c>
      <c r="AL45" s="74">
        <f t="shared" si="23"/>
        <v>0</v>
      </c>
    </row>
    <row r="46" spans="1:38" x14ac:dyDescent="0.25">
      <c r="A46" s="35" t="s">
        <v>268</v>
      </c>
      <c r="B46" s="35" t="s">
        <v>40</v>
      </c>
      <c r="C46" s="35" t="s">
        <v>75</v>
      </c>
      <c r="D46" s="8">
        <v>1</v>
      </c>
      <c r="E46" s="83">
        <f>VLOOKUP($C46,Master_Device_DB!$C:$E,2,0)</f>
        <v>0.3</v>
      </c>
      <c r="F46" s="84">
        <f>VLOOKUP($C46,Master_Device_DB!$C:$E,3,0)</f>
        <v>6.5</v>
      </c>
      <c r="G46" s="63">
        <f t="shared" si="25"/>
        <v>0</v>
      </c>
      <c r="H46" s="53"/>
      <c r="I46" s="70">
        <f t="shared" si="8"/>
        <v>0</v>
      </c>
      <c r="J46" s="74">
        <f t="shared" si="9"/>
        <v>0</v>
      </c>
      <c r="K46" s="63">
        <f t="shared" si="26"/>
        <v>0</v>
      </c>
      <c r="L46" s="53"/>
      <c r="M46" s="70">
        <f t="shared" si="10"/>
        <v>0</v>
      </c>
      <c r="N46" s="74">
        <f t="shared" si="11"/>
        <v>0</v>
      </c>
      <c r="O46" s="63">
        <f t="shared" si="27"/>
        <v>0</v>
      </c>
      <c r="P46" s="53"/>
      <c r="Q46" s="70">
        <f t="shared" si="12"/>
        <v>0</v>
      </c>
      <c r="R46" s="74">
        <f t="shared" si="13"/>
        <v>0</v>
      </c>
      <c r="S46" s="63">
        <f t="shared" si="28"/>
        <v>0</v>
      </c>
      <c r="T46" s="53"/>
      <c r="U46" s="70">
        <f t="shared" si="14"/>
        <v>0</v>
      </c>
      <c r="V46" s="74">
        <f t="shared" si="15"/>
        <v>0</v>
      </c>
      <c r="W46" s="63">
        <f t="shared" si="29"/>
        <v>0</v>
      </c>
      <c r="X46" s="53"/>
      <c r="Y46" s="70">
        <f t="shared" si="16"/>
        <v>0</v>
      </c>
      <c r="Z46" s="74">
        <f t="shared" si="17"/>
        <v>0</v>
      </c>
      <c r="AA46" s="63">
        <f t="shared" si="30"/>
        <v>0</v>
      </c>
      <c r="AB46" s="53"/>
      <c r="AC46" s="70">
        <f t="shared" si="18"/>
        <v>0</v>
      </c>
      <c r="AD46" s="74">
        <f t="shared" si="19"/>
        <v>0</v>
      </c>
      <c r="AE46" s="63">
        <f t="shared" si="31"/>
        <v>0</v>
      </c>
      <c r="AF46" s="53"/>
      <c r="AG46" s="70">
        <f t="shared" si="20"/>
        <v>0</v>
      </c>
      <c r="AH46" s="74">
        <f t="shared" si="21"/>
        <v>0</v>
      </c>
      <c r="AI46" s="63">
        <f t="shared" si="32"/>
        <v>0</v>
      </c>
      <c r="AJ46" s="53"/>
      <c r="AK46" s="70">
        <f t="shared" si="22"/>
        <v>0</v>
      </c>
      <c r="AL46" s="74">
        <f t="shared" si="23"/>
        <v>0</v>
      </c>
    </row>
    <row r="47" spans="1:38" x14ac:dyDescent="0.25">
      <c r="A47" s="35" t="s">
        <v>268</v>
      </c>
      <c r="B47" s="35" t="s">
        <v>40</v>
      </c>
      <c r="C47" s="35" t="s">
        <v>76</v>
      </c>
      <c r="D47" s="8">
        <v>1</v>
      </c>
      <c r="E47" s="83">
        <f>VLOOKUP($C47,Master_Device_DB!$C:$E,2,0)</f>
        <v>0.3</v>
      </c>
      <c r="F47" s="84">
        <f>VLOOKUP($C47,Master_Device_DB!$C:$E,3,0)</f>
        <v>6.5</v>
      </c>
      <c r="G47" s="63">
        <f t="shared" si="25"/>
        <v>0</v>
      </c>
      <c r="H47" s="53"/>
      <c r="I47" s="70">
        <f t="shared" si="8"/>
        <v>0</v>
      </c>
      <c r="J47" s="74">
        <f t="shared" si="9"/>
        <v>0</v>
      </c>
      <c r="K47" s="63">
        <f t="shared" si="26"/>
        <v>0</v>
      </c>
      <c r="L47" s="53"/>
      <c r="M47" s="70">
        <f t="shared" si="10"/>
        <v>0</v>
      </c>
      <c r="N47" s="74">
        <f t="shared" si="11"/>
        <v>0</v>
      </c>
      <c r="O47" s="63">
        <f t="shared" si="27"/>
        <v>0</v>
      </c>
      <c r="P47" s="53"/>
      <c r="Q47" s="70">
        <f t="shared" si="12"/>
        <v>0</v>
      </c>
      <c r="R47" s="74">
        <f t="shared" si="13"/>
        <v>0</v>
      </c>
      <c r="S47" s="63">
        <f t="shared" si="28"/>
        <v>0</v>
      </c>
      <c r="T47" s="53"/>
      <c r="U47" s="70">
        <f t="shared" si="14"/>
        <v>0</v>
      </c>
      <c r="V47" s="74">
        <f t="shared" si="15"/>
        <v>0</v>
      </c>
      <c r="W47" s="63">
        <f t="shared" si="29"/>
        <v>0</v>
      </c>
      <c r="X47" s="53"/>
      <c r="Y47" s="70">
        <f t="shared" si="16"/>
        <v>0</v>
      </c>
      <c r="Z47" s="74">
        <f t="shared" si="17"/>
        <v>0</v>
      </c>
      <c r="AA47" s="63">
        <f t="shared" si="30"/>
        <v>0</v>
      </c>
      <c r="AB47" s="53"/>
      <c r="AC47" s="70">
        <f t="shared" si="18"/>
        <v>0</v>
      </c>
      <c r="AD47" s="74">
        <f t="shared" si="19"/>
        <v>0</v>
      </c>
      <c r="AE47" s="63">
        <f t="shared" si="31"/>
        <v>0</v>
      </c>
      <c r="AF47" s="53"/>
      <c r="AG47" s="70">
        <f t="shared" si="20"/>
        <v>0</v>
      </c>
      <c r="AH47" s="74">
        <f t="shared" si="21"/>
        <v>0</v>
      </c>
      <c r="AI47" s="63">
        <f t="shared" si="32"/>
        <v>0</v>
      </c>
      <c r="AJ47" s="53"/>
      <c r="AK47" s="70">
        <f t="shared" si="22"/>
        <v>0</v>
      </c>
      <c r="AL47" s="74">
        <f t="shared" si="23"/>
        <v>0</v>
      </c>
    </row>
    <row r="48" spans="1:38" x14ac:dyDescent="0.25">
      <c r="A48" s="35" t="s">
        <v>268</v>
      </c>
      <c r="B48" s="35" t="s">
        <v>41</v>
      </c>
      <c r="C48" s="35" t="s">
        <v>77</v>
      </c>
      <c r="D48" s="8">
        <v>1</v>
      </c>
      <c r="E48" s="83">
        <f>VLOOKUP($C48,Master_Device_DB!$C:$E,2,0)</f>
        <v>0.3</v>
      </c>
      <c r="F48" s="84">
        <f>VLOOKUP($C48,Master_Device_DB!$C:$E,3,0)</f>
        <v>6.5</v>
      </c>
      <c r="G48" s="63">
        <f t="shared" si="25"/>
        <v>0</v>
      </c>
      <c r="H48" s="53"/>
      <c r="I48" s="70">
        <f t="shared" si="8"/>
        <v>0</v>
      </c>
      <c r="J48" s="74">
        <f t="shared" si="9"/>
        <v>0</v>
      </c>
      <c r="K48" s="63">
        <f t="shared" si="26"/>
        <v>0</v>
      </c>
      <c r="L48" s="53"/>
      <c r="M48" s="70">
        <f t="shared" si="10"/>
        <v>0</v>
      </c>
      <c r="N48" s="74">
        <f t="shared" si="11"/>
        <v>0</v>
      </c>
      <c r="O48" s="63">
        <f t="shared" si="27"/>
        <v>0</v>
      </c>
      <c r="P48" s="53"/>
      <c r="Q48" s="70">
        <f t="shared" si="12"/>
        <v>0</v>
      </c>
      <c r="R48" s="74">
        <f t="shared" si="13"/>
        <v>0</v>
      </c>
      <c r="S48" s="63">
        <f t="shared" si="28"/>
        <v>0</v>
      </c>
      <c r="T48" s="53"/>
      <c r="U48" s="70">
        <f t="shared" si="14"/>
        <v>0</v>
      </c>
      <c r="V48" s="74">
        <f t="shared" si="15"/>
        <v>0</v>
      </c>
      <c r="W48" s="63">
        <f t="shared" si="29"/>
        <v>0</v>
      </c>
      <c r="X48" s="53"/>
      <c r="Y48" s="70">
        <f t="shared" si="16"/>
        <v>0</v>
      </c>
      <c r="Z48" s="74">
        <f t="shared" si="17"/>
        <v>0</v>
      </c>
      <c r="AA48" s="63">
        <f t="shared" si="30"/>
        <v>0</v>
      </c>
      <c r="AB48" s="53"/>
      <c r="AC48" s="70">
        <f t="shared" si="18"/>
        <v>0</v>
      </c>
      <c r="AD48" s="74">
        <f t="shared" si="19"/>
        <v>0</v>
      </c>
      <c r="AE48" s="63">
        <f t="shared" si="31"/>
        <v>0</v>
      </c>
      <c r="AF48" s="53"/>
      <c r="AG48" s="70">
        <f t="shared" si="20"/>
        <v>0</v>
      </c>
      <c r="AH48" s="74">
        <f t="shared" si="21"/>
        <v>0</v>
      </c>
      <c r="AI48" s="63">
        <f t="shared" si="32"/>
        <v>0</v>
      </c>
      <c r="AJ48" s="53"/>
      <c r="AK48" s="70">
        <f t="shared" si="22"/>
        <v>0</v>
      </c>
      <c r="AL48" s="74">
        <f t="shared" si="23"/>
        <v>0</v>
      </c>
    </row>
    <row r="49" spans="1:38" x14ac:dyDescent="0.25">
      <c r="A49" s="35" t="s">
        <v>268</v>
      </c>
      <c r="B49" s="35" t="s">
        <v>41</v>
      </c>
      <c r="C49" s="35" t="s">
        <v>78</v>
      </c>
      <c r="D49" s="8">
        <v>1</v>
      </c>
      <c r="E49" s="83">
        <f>VLOOKUP($C49,Master_Device_DB!$C:$E,2,0)</f>
        <v>0.3</v>
      </c>
      <c r="F49" s="84">
        <f>VLOOKUP($C49,Master_Device_DB!$C:$E,3,0)</f>
        <v>6.5</v>
      </c>
      <c r="G49" s="63">
        <f t="shared" si="25"/>
        <v>0</v>
      </c>
      <c r="H49" s="53"/>
      <c r="I49" s="70">
        <f t="shared" si="8"/>
        <v>0</v>
      </c>
      <c r="J49" s="74">
        <f t="shared" si="9"/>
        <v>0</v>
      </c>
      <c r="K49" s="63">
        <f t="shared" si="26"/>
        <v>0</v>
      </c>
      <c r="L49" s="53"/>
      <c r="M49" s="70">
        <f t="shared" si="10"/>
        <v>0</v>
      </c>
      <c r="N49" s="74">
        <f t="shared" si="11"/>
        <v>0</v>
      </c>
      <c r="O49" s="63">
        <f t="shared" si="27"/>
        <v>0</v>
      </c>
      <c r="P49" s="53"/>
      <c r="Q49" s="70">
        <f t="shared" si="12"/>
        <v>0</v>
      </c>
      <c r="R49" s="74">
        <f t="shared" si="13"/>
        <v>0</v>
      </c>
      <c r="S49" s="63">
        <f t="shared" si="28"/>
        <v>0</v>
      </c>
      <c r="T49" s="53"/>
      <c r="U49" s="70">
        <f t="shared" si="14"/>
        <v>0</v>
      </c>
      <c r="V49" s="74">
        <f t="shared" si="15"/>
        <v>0</v>
      </c>
      <c r="W49" s="63">
        <f t="shared" si="29"/>
        <v>0</v>
      </c>
      <c r="X49" s="53"/>
      <c r="Y49" s="70">
        <f t="shared" si="16"/>
        <v>0</v>
      </c>
      <c r="Z49" s="74">
        <f t="shared" si="17"/>
        <v>0</v>
      </c>
      <c r="AA49" s="63">
        <f t="shared" si="30"/>
        <v>0</v>
      </c>
      <c r="AB49" s="53"/>
      <c r="AC49" s="70">
        <f t="shared" si="18"/>
        <v>0</v>
      </c>
      <c r="AD49" s="74">
        <f t="shared" si="19"/>
        <v>0</v>
      </c>
      <c r="AE49" s="63">
        <f t="shared" si="31"/>
        <v>0</v>
      </c>
      <c r="AF49" s="53"/>
      <c r="AG49" s="70">
        <f t="shared" si="20"/>
        <v>0</v>
      </c>
      <c r="AH49" s="74">
        <f t="shared" si="21"/>
        <v>0</v>
      </c>
      <c r="AI49" s="63">
        <f t="shared" si="32"/>
        <v>0</v>
      </c>
      <c r="AJ49" s="53"/>
      <c r="AK49" s="70">
        <f t="shared" si="22"/>
        <v>0</v>
      </c>
      <c r="AL49" s="74">
        <f t="shared" si="23"/>
        <v>0</v>
      </c>
    </row>
    <row r="50" spans="1:38" x14ac:dyDescent="0.25">
      <c r="A50" s="35" t="s">
        <v>268</v>
      </c>
      <c r="B50" s="35" t="s">
        <v>41</v>
      </c>
      <c r="C50" s="35" t="s">
        <v>79</v>
      </c>
      <c r="D50" s="8">
        <v>1</v>
      </c>
      <c r="E50" s="83">
        <f>VLOOKUP($C50,Master_Device_DB!$C:$E,2,0)</f>
        <v>0.2</v>
      </c>
      <c r="F50" s="84">
        <f>VLOOKUP($C50,Master_Device_DB!$C:$E,3,0)</f>
        <v>6.5</v>
      </c>
      <c r="G50" s="63">
        <f t="shared" si="25"/>
        <v>0</v>
      </c>
      <c r="H50" s="53"/>
      <c r="I50" s="70">
        <f t="shared" si="8"/>
        <v>0</v>
      </c>
      <c r="J50" s="74">
        <f t="shared" si="9"/>
        <v>0</v>
      </c>
      <c r="K50" s="63">
        <f t="shared" si="26"/>
        <v>0</v>
      </c>
      <c r="L50" s="53"/>
      <c r="M50" s="70">
        <f t="shared" si="10"/>
        <v>0</v>
      </c>
      <c r="N50" s="74">
        <f t="shared" si="11"/>
        <v>0</v>
      </c>
      <c r="O50" s="63">
        <f t="shared" si="27"/>
        <v>0</v>
      </c>
      <c r="P50" s="53"/>
      <c r="Q50" s="70">
        <f t="shared" si="12"/>
        <v>0</v>
      </c>
      <c r="R50" s="74">
        <f t="shared" si="13"/>
        <v>0</v>
      </c>
      <c r="S50" s="63">
        <f t="shared" si="28"/>
        <v>0</v>
      </c>
      <c r="T50" s="53"/>
      <c r="U50" s="70">
        <f t="shared" si="14"/>
        <v>0</v>
      </c>
      <c r="V50" s="74">
        <f t="shared" si="15"/>
        <v>0</v>
      </c>
      <c r="W50" s="63">
        <f t="shared" si="29"/>
        <v>0</v>
      </c>
      <c r="X50" s="53"/>
      <c r="Y50" s="70">
        <f t="shared" si="16"/>
        <v>0</v>
      </c>
      <c r="Z50" s="74">
        <f t="shared" si="17"/>
        <v>0</v>
      </c>
      <c r="AA50" s="63">
        <f t="shared" si="30"/>
        <v>0</v>
      </c>
      <c r="AB50" s="53"/>
      <c r="AC50" s="70">
        <f t="shared" si="18"/>
        <v>0</v>
      </c>
      <c r="AD50" s="74">
        <f t="shared" si="19"/>
        <v>0</v>
      </c>
      <c r="AE50" s="63">
        <f t="shared" si="31"/>
        <v>0</v>
      </c>
      <c r="AF50" s="53"/>
      <c r="AG50" s="70">
        <f t="shared" si="20"/>
        <v>0</v>
      </c>
      <c r="AH50" s="74">
        <f t="shared" si="21"/>
        <v>0</v>
      </c>
      <c r="AI50" s="63">
        <f t="shared" si="32"/>
        <v>0</v>
      </c>
      <c r="AJ50" s="53"/>
      <c r="AK50" s="70">
        <f t="shared" si="22"/>
        <v>0</v>
      </c>
      <c r="AL50" s="74">
        <f t="shared" si="23"/>
        <v>0</v>
      </c>
    </row>
    <row r="51" spans="1:38" x14ac:dyDescent="0.25">
      <c r="A51" s="35" t="s">
        <v>268</v>
      </c>
      <c r="B51" s="35" t="s">
        <v>39</v>
      </c>
      <c r="C51" s="35" t="s">
        <v>80</v>
      </c>
      <c r="D51" s="8">
        <v>1</v>
      </c>
      <c r="E51" s="83">
        <f>VLOOKUP($C51,Master_Device_DB!$C:$E,2,0)</f>
        <v>0.3</v>
      </c>
      <c r="F51" s="84">
        <f>VLOOKUP($C51,Master_Device_DB!$C:$E,3,0)</f>
        <v>6.5</v>
      </c>
      <c r="G51" s="63">
        <f t="shared" si="25"/>
        <v>0</v>
      </c>
      <c r="H51" s="53"/>
      <c r="I51" s="70">
        <f t="shared" si="8"/>
        <v>0</v>
      </c>
      <c r="J51" s="74">
        <f t="shared" si="9"/>
        <v>0</v>
      </c>
      <c r="K51" s="63">
        <f t="shared" si="26"/>
        <v>0</v>
      </c>
      <c r="L51" s="53"/>
      <c r="M51" s="70">
        <f t="shared" si="10"/>
        <v>0</v>
      </c>
      <c r="N51" s="74">
        <f t="shared" si="11"/>
        <v>0</v>
      </c>
      <c r="O51" s="63">
        <f t="shared" si="27"/>
        <v>0</v>
      </c>
      <c r="P51" s="53"/>
      <c r="Q51" s="70">
        <f t="shared" si="12"/>
        <v>0</v>
      </c>
      <c r="R51" s="74">
        <f t="shared" si="13"/>
        <v>0</v>
      </c>
      <c r="S51" s="63">
        <f t="shared" si="28"/>
        <v>0</v>
      </c>
      <c r="T51" s="53"/>
      <c r="U51" s="70">
        <f t="shared" si="14"/>
        <v>0</v>
      </c>
      <c r="V51" s="74">
        <f t="shared" si="15"/>
        <v>0</v>
      </c>
      <c r="W51" s="63">
        <f t="shared" si="29"/>
        <v>0</v>
      </c>
      <c r="X51" s="53"/>
      <c r="Y51" s="70">
        <f t="shared" si="16"/>
        <v>0</v>
      </c>
      <c r="Z51" s="74">
        <f t="shared" si="17"/>
        <v>0</v>
      </c>
      <c r="AA51" s="63">
        <f t="shared" si="30"/>
        <v>0</v>
      </c>
      <c r="AB51" s="53"/>
      <c r="AC51" s="70">
        <f t="shared" si="18"/>
        <v>0</v>
      </c>
      <c r="AD51" s="74">
        <f t="shared" si="19"/>
        <v>0</v>
      </c>
      <c r="AE51" s="63">
        <f t="shared" si="31"/>
        <v>0</v>
      </c>
      <c r="AF51" s="53"/>
      <c r="AG51" s="70">
        <f t="shared" si="20"/>
        <v>0</v>
      </c>
      <c r="AH51" s="74">
        <f t="shared" si="21"/>
        <v>0</v>
      </c>
      <c r="AI51" s="63">
        <f t="shared" si="32"/>
        <v>0</v>
      </c>
      <c r="AJ51" s="53"/>
      <c r="AK51" s="70">
        <f t="shared" si="22"/>
        <v>0</v>
      </c>
      <c r="AL51" s="74">
        <f t="shared" si="23"/>
        <v>0</v>
      </c>
    </row>
    <row r="52" spans="1:38" x14ac:dyDescent="0.25">
      <c r="A52" s="35" t="s">
        <v>268</v>
      </c>
      <c r="B52" s="35" t="s">
        <v>42</v>
      </c>
      <c r="C52" s="35" t="s">
        <v>81</v>
      </c>
      <c r="D52" s="8">
        <v>1</v>
      </c>
      <c r="E52" s="83">
        <f>VLOOKUP($C52,Master_Device_DB!$C:$E,2,0)</f>
        <v>0.2</v>
      </c>
      <c r="F52" s="84">
        <f>VLOOKUP($C52,Master_Device_DB!$C:$E,3,0)</f>
        <v>6.5</v>
      </c>
      <c r="G52" s="63">
        <f t="shared" si="25"/>
        <v>0</v>
      </c>
      <c r="H52" s="53"/>
      <c r="I52" s="70">
        <f t="shared" si="8"/>
        <v>0</v>
      </c>
      <c r="J52" s="74">
        <f t="shared" si="9"/>
        <v>0</v>
      </c>
      <c r="K52" s="63">
        <f t="shared" si="26"/>
        <v>0</v>
      </c>
      <c r="L52" s="53"/>
      <c r="M52" s="70">
        <f t="shared" si="10"/>
        <v>0</v>
      </c>
      <c r="N52" s="74">
        <f t="shared" si="11"/>
        <v>0</v>
      </c>
      <c r="O52" s="63">
        <f t="shared" si="27"/>
        <v>0</v>
      </c>
      <c r="P52" s="53"/>
      <c r="Q52" s="70">
        <f t="shared" si="12"/>
        <v>0</v>
      </c>
      <c r="R52" s="74">
        <f t="shared" si="13"/>
        <v>0</v>
      </c>
      <c r="S52" s="63">
        <f t="shared" si="28"/>
        <v>0</v>
      </c>
      <c r="T52" s="53"/>
      <c r="U52" s="70">
        <f t="shared" si="14"/>
        <v>0</v>
      </c>
      <c r="V52" s="74">
        <f t="shared" si="15"/>
        <v>0</v>
      </c>
      <c r="W52" s="63">
        <f t="shared" si="29"/>
        <v>0</v>
      </c>
      <c r="X52" s="53"/>
      <c r="Y52" s="70">
        <f t="shared" si="16"/>
        <v>0</v>
      </c>
      <c r="Z52" s="74">
        <f t="shared" si="17"/>
        <v>0</v>
      </c>
      <c r="AA52" s="63">
        <f t="shared" si="30"/>
        <v>0</v>
      </c>
      <c r="AB52" s="53"/>
      <c r="AC52" s="70">
        <f t="shared" si="18"/>
        <v>0</v>
      </c>
      <c r="AD52" s="74">
        <f t="shared" si="19"/>
        <v>0</v>
      </c>
      <c r="AE52" s="63">
        <f t="shared" si="31"/>
        <v>0</v>
      </c>
      <c r="AF52" s="53"/>
      <c r="AG52" s="70">
        <f t="shared" si="20"/>
        <v>0</v>
      </c>
      <c r="AH52" s="74">
        <f t="shared" si="21"/>
        <v>0</v>
      </c>
      <c r="AI52" s="63">
        <f t="shared" si="32"/>
        <v>0</v>
      </c>
      <c r="AJ52" s="53"/>
      <c r="AK52" s="70">
        <f t="shared" si="22"/>
        <v>0</v>
      </c>
      <c r="AL52" s="74">
        <f t="shared" si="23"/>
        <v>0</v>
      </c>
    </row>
    <row r="53" spans="1:38" x14ac:dyDescent="0.25">
      <c r="A53" s="35" t="s">
        <v>268</v>
      </c>
      <c r="B53" s="35" t="s">
        <v>43</v>
      </c>
      <c r="C53" s="69" t="s">
        <v>94</v>
      </c>
      <c r="D53" s="8">
        <v>1</v>
      </c>
      <c r="E53" s="83">
        <f>VLOOKUP($C53,Master_Device_DB!$C:$E,2,0)</f>
        <v>3.2</v>
      </c>
      <c r="F53" s="84">
        <f>VLOOKUP($C53,Master_Device_DB!$C:$E,3,0)</f>
        <v>12</v>
      </c>
      <c r="G53" s="63">
        <f t="shared" si="25"/>
        <v>0</v>
      </c>
      <c r="H53" s="53"/>
      <c r="I53" s="70">
        <f t="shared" si="8"/>
        <v>0</v>
      </c>
      <c r="J53" s="74">
        <f t="shared" si="9"/>
        <v>0</v>
      </c>
      <c r="K53" s="63">
        <f t="shared" si="26"/>
        <v>0</v>
      </c>
      <c r="L53" s="53"/>
      <c r="M53" s="70">
        <f t="shared" si="10"/>
        <v>0</v>
      </c>
      <c r="N53" s="74">
        <f t="shared" si="11"/>
        <v>0</v>
      </c>
      <c r="O53" s="63">
        <f t="shared" si="27"/>
        <v>0</v>
      </c>
      <c r="P53" s="53"/>
      <c r="Q53" s="70">
        <f t="shared" si="12"/>
        <v>0</v>
      </c>
      <c r="R53" s="74">
        <f t="shared" si="13"/>
        <v>0</v>
      </c>
      <c r="S53" s="63">
        <f t="shared" si="28"/>
        <v>0</v>
      </c>
      <c r="T53" s="53"/>
      <c r="U53" s="70">
        <f t="shared" si="14"/>
        <v>0</v>
      </c>
      <c r="V53" s="74">
        <f t="shared" si="15"/>
        <v>0</v>
      </c>
      <c r="W53" s="63">
        <f t="shared" si="29"/>
        <v>0</v>
      </c>
      <c r="X53" s="53"/>
      <c r="Y53" s="70">
        <f t="shared" si="16"/>
        <v>0</v>
      </c>
      <c r="Z53" s="74">
        <f t="shared" si="17"/>
        <v>0</v>
      </c>
      <c r="AA53" s="63">
        <f t="shared" si="30"/>
        <v>0</v>
      </c>
      <c r="AB53" s="53"/>
      <c r="AC53" s="70">
        <f t="shared" si="18"/>
        <v>0</v>
      </c>
      <c r="AD53" s="74">
        <f t="shared" si="19"/>
        <v>0</v>
      </c>
      <c r="AE53" s="63">
        <f t="shared" si="31"/>
        <v>0</v>
      </c>
      <c r="AF53" s="53"/>
      <c r="AG53" s="70">
        <f t="shared" si="20"/>
        <v>0</v>
      </c>
      <c r="AH53" s="74">
        <f t="shared" si="21"/>
        <v>0</v>
      </c>
      <c r="AI53" s="63">
        <f t="shared" si="32"/>
        <v>0</v>
      </c>
      <c r="AJ53" s="53"/>
      <c r="AK53" s="70">
        <f t="shared" si="22"/>
        <v>0</v>
      </c>
      <c r="AL53" s="74">
        <f t="shared" si="23"/>
        <v>0</v>
      </c>
    </row>
    <row r="54" spans="1:38" x14ac:dyDescent="0.25">
      <c r="A54" s="35" t="s">
        <v>268</v>
      </c>
      <c r="B54" s="35" t="s">
        <v>43</v>
      </c>
      <c r="C54" s="69" t="s">
        <v>95</v>
      </c>
      <c r="D54" s="8">
        <v>1</v>
      </c>
      <c r="E54" s="83">
        <f>VLOOKUP($C54,Master_Device_DB!$C:$E,2,0)</f>
        <v>2</v>
      </c>
      <c r="F54" s="84">
        <f>VLOOKUP($C54,Master_Device_DB!$C:$E,3,0)</f>
        <v>8.5</v>
      </c>
      <c r="G54" s="63">
        <f t="shared" si="25"/>
        <v>0</v>
      </c>
      <c r="H54" s="53"/>
      <c r="I54" s="70">
        <f t="shared" si="8"/>
        <v>0</v>
      </c>
      <c r="J54" s="74">
        <f t="shared" si="9"/>
        <v>0</v>
      </c>
      <c r="K54" s="63">
        <f t="shared" si="26"/>
        <v>0</v>
      </c>
      <c r="L54" s="53"/>
      <c r="M54" s="70">
        <f t="shared" si="10"/>
        <v>0</v>
      </c>
      <c r="N54" s="74">
        <f t="shared" si="11"/>
        <v>0</v>
      </c>
      <c r="O54" s="63">
        <f t="shared" si="27"/>
        <v>0</v>
      </c>
      <c r="P54" s="53"/>
      <c r="Q54" s="70">
        <f t="shared" si="12"/>
        <v>0</v>
      </c>
      <c r="R54" s="74">
        <f t="shared" si="13"/>
        <v>0</v>
      </c>
      <c r="S54" s="63">
        <f t="shared" si="28"/>
        <v>0</v>
      </c>
      <c r="T54" s="53"/>
      <c r="U54" s="70">
        <f t="shared" si="14"/>
        <v>0</v>
      </c>
      <c r="V54" s="74">
        <f t="shared" si="15"/>
        <v>0</v>
      </c>
      <c r="W54" s="63">
        <f t="shared" si="29"/>
        <v>0</v>
      </c>
      <c r="X54" s="53"/>
      <c r="Y54" s="70">
        <f t="shared" si="16"/>
        <v>0</v>
      </c>
      <c r="Z54" s="74">
        <f t="shared" si="17"/>
        <v>0</v>
      </c>
      <c r="AA54" s="63">
        <f t="shared" si="30"/>
        <v>0</v>
      </c>
      <c r="AB54" s="53"/>
      <c r="AC54" s="70">
        <f t="shared" si="18"/>
        <v>0</v>
      </c>
      <c r="AD54" s="74">
        <f t="shared" si="19"/>
        <v>0</v>
      </c>
      <c r="AE54" s="63">
        <f t="shared" si="31"/>
        <v>0</v>
      </c>
      <c r="AF54" s="53"/>
      <c r="AG54" s="70">
        <f t="shared" si="20"/>
        <v>0</v>
      </c>
      <c r="AH54" s="74">
        <f t="shared" si="21"/>
        <v>0</v>
      </c>
      <c r="AI54" s="63">
        <f t="shared" si="32"/>
        <v>0</v>
      </c>
      <c r="AJ54" s="53"/>
      <c r="AK54" s="70">
        <f t="shared" si="22"/>
        <v>0</v>
      </c>
      <c r="AL54" s="74">
        <f t="shared" si="23"/>
        <v>0</v>
      </c>
    </row>
    <row r="55" spans="1:38" x14ac:dyDescent="0.25">
      <c r="A55" s="35" t="s">
        <v>268</v>
      </c>
      <c r="B55" s="35" t="s">
        <v>43</v>
      </c>
      <c r="C55" s="35" t="s">
        <v>93</v>
      </c>
      <c r="D55" s="8">
        <v>1</v>
      </c>
      <c r="E55" s="83">
        <f>VLOOKUP($C55,Master_Device_DB!$C:$E,2,0)</f>
        <v>17</v>
      </c>
      <c r="F55" s="84">
        <f>VLOOKUP($C55,Master_Device_DB!$C:$E,3,0)</f>
        <v>38.5</v>
      </c>
      <c r="G55" s="63">
        <f t="shared" si="25"/>
        <v>0</v>
      </c>
      <c r="H55" s="53"/>
      <c r="I55" s="70">
        <f t="shared" si="8"/>
        <v>0</v>
      </c>
      <c r="J55" s="74">
        <f t="shared" si="9"/>
        <v>0</v>
      </c>
      <c r="K55" s="63">
        <f t="shared" si="26"/>
        <v>0</v>
      </c>
      <c r="L55" s="53"/>
      <c r="M55" s="70">
        <f t="shared" si="10"/>
        <v>0</v>
      </c>
      <c r="N55" s="74">
        <f t="shared" si="11"/>
        <v>0</v>
      </c>
      <c r="O55" s="63">
        <f t="shared" si="27"/>
        <v>0</v>
      </c>
      <c r="P55" s="53"/>
      <c r="Q55" s="70">
        <f t="shared" si="12"/>
        <v>0</v>
      </c>
      <c r="R55" s="74">
        <f t="shared" si="13"/>
        <v>0</v>
      </c>
      <c r="S55" s="63">
        <f t="shared" si="28"/>
        <v>0</v>
      </c>
      <c r="T55" s="53"/>
      <c r="U55" s="70">
        <f t="shared" si="14"/>
        <v>0</v>
      </c>
      <c r="V55" s="74">
        <f t="shared" si="15"/>
        <v>0</v>
      </c>
      <c r="W55" s="63">
        <f t="shared" si="29"/>
        <v>0</v>
      </c>
      <c r="X55" s="53"/>
      <c r="Y55" s="70">
        <f t="shared" si="16"/>
        <v>0</v>
      </c>
      <c r="Z55" s="74">
        <f t="shared" si="17"/>
        <v>0</v>
      </c>
      <c r="AA55" s="63">
        <f t="shared" si="30"/>
        <v>0</v>
      </c>
      <c r="AB55" s="53"/>
      <c r="AC55" s="70">
        <f t="shared" si="18"/>
        <v>0</v>
      </c>
      <c r="AD55" s="74">
        <f t="shared" si="19"/>
        <v>0</v>
      </c>
      <c r="AE55" s="63">
        <f t="shared" si="31"/>
        <v>0</v>
      </c>
      <c r="AF55" s="53"/>
      <c r="AG55" s="70">
        <f t="shared" si="20"/>
        <v>0</v>
      </c>
      <c r="AH55" s="74">
        <f t="shared" si="21"/>
        <v>0</v>
      </c>
      <c r="AI55" s="63">
        <f t="shared" si="32"/>
        <v>0</v>
      </c>
      <c r="AJ55" s="53"/>
      <c r="AK55" s="70">
        <f t="shared" si="22"/>
        <v>0</v>
      </c>
      <c r="AL55" s="74">
        <f t="shared" si="23"/>
        <v>0</v>
      </c>
    </row>
    <row r="56" spans="1:38" x14ac:dyDescent="0.25">
      <c r="A56" s="35" t="s">
        <v>268</v>
      </c>
      <c r="B56" s="35" t="s">
        <v>44</v>
      </c>
      <c r="C56" s="69" t="s">
        <v>82</v>
      </c>
      <c r="D56" s="8">
        <v>1</v>
      </c>
      <c r="E56" s="83">
        <f>VLOOKUP($C56,Master_Device_DB!$C:$E,2,0)</f>
        <v>0.33</v>
      </c>
      <c r="F56" s="84">
        <f>VLOOKUP($C56,Master_Device_DB!$C:$E,3,0)</f>
        <v>6.5</v>
      </c>
      <c r="G56" s="63">
        <f t="shared" si="25"/>
        <v>0</v>
      </c>
      <c r="H56" s="53"/>
      <c r="I56" s="70">
        <f t="shared" si="8"/>
        <v>0</v>
      </c>
      <c r="J56" s="74">
        <f t="shared" si="9"/>
        <v>0</v>
      </c>
      <c r="K56" s="63">
        <f t="shared" si="26"/>
        <v>0</v>
      </c>
      <c r="L56" s="53"/>
      <c r="M56" s="70">
        <f t="shared" si="10"/>
        <v>0</v>
      </c>
      <c r="N56" s="74">
        <f t="shared" si="11"/>
        <v>0</v>
      </c>
      <c r="O56" s="63">
        <f t="shared" si="27"/>
        <v>0</v>
      </c>
      <c r="P56" s="53"/>
      <c r="Q56" s="70">
        <f t="shared" si="12"/>
        <v>0</v>
      </c>
      <c r="R56" s="74">
        <f t="shared" si="13"/>
        <v>0</v>
      </c>
      <c r="S56" s="63">
        <f t="shared" si="28"/>
        <v>0</v>
      </c>
      <c r="T56" s="53"/>
      <c r="U56" s="70">
        <f t="shared" si="14"/>
        <v>0</v>
      </c>
      <c r="V56" s="74">
        <f t="shared" si="15"/>
        <v>0</v>
      </c>
      <c r="W56" s="63">
        <f t="shared" si="29"/>
        <v>0</v>
      </c>
      <c r="X56" s="53"/>
      <c r="Y56" s="70">
        <f t="shared" si="16"/>
        <v>0</v>
      </c>
      <c r="Z56" s="74">
        <f t="shared" si="17"/>
        <v>0</v>
      </c>
      <c r="AA56" s="63">
        <f t="shared" si="30"/>
        <v>0</v>
      </c>
      <c r="AB56" s="53"/>
      <c r="AC56" s="70">
        <f t="shared" si="18"/>
        <v>0</v>
      </c>
      <c r="AD56" s="74">
        <f t="shared" si="19"/>
        <v>0</v>
      </c>
      <c r="AE56" s="63">
        <f t="shared" si="31"/>
        <v>0</v>
      </c>
      <c r="AF56" s="53"/>
      <c r="AG56" s="70">
        <f t="shared" si="20"/>
        <v>0</v>
      </c>
      <c r="AH56" s="74">
        <f t="shared" si="21"/>
        <v>0</v>
      </c>
      <c r="AI56" s="63">
        <f t="shared" si="32"/>
        <v>0</v>
      </c>
      <c r="AJ56" s="53"/>
      <c r="AK56" s="70">
        <f t="shared" si="22"/>
        <v>0</v>
      </c>
      <c r="AL56" s="74">
        <f t="shared" si="23"/>
        <v>0</v>
      </c>
    </row>
    <row r="57" spans="1:38" x14ac:dyDescent="0.25">
      <c r="A57" s="35" t="s">
        <v>321</v>
      </c>
      <c r="B57" s="35" t="s">
        <v>254</v>
      </c>
      <c r="C57" s="35" t="s">
        <v>249</v>
      </c>
      <c r="D57" s="8">
        <v>1</v>
      </c>
      <c r="E57" s="83">
        <f>VLOOKUP($C57,Master_Device_DB!$C:$E,2,0)</f>
        <v>0.51</v>
      </c>
      <c r="F57" s="84">
        <f>VLOOKUP($C57,Master_Device_DB!$C:$E,3,0)</f>
        <v>4</v>
      </c>
      <c r="G57" s="63">
        <f t="shared" si="25"/>
        <v>0</v>
      </c>
      <c r="H57" s="53"/>
      <c r="I57" s="70">
        <f t="shared" si="8"/>
        <v>0</v>
      </c>
      <c r="J57" s="74">
        <f t="shared" si="9"/>
        <v>0</v>
      </c>
      <c r="K57" s="63">
        <f t="shared" si="26"/>
        <v>0</v>
      </c>
      <c r="L57" s="53"/>
      <c r="M57" s="70">
        <f t="shared" si="10"/>
        <v>0</v>
      </c>
      <c r="N57" s="74">
        <f t="shared" si="11"/>
        <v>0</v>
      </c>
      <c r="O57" s="63">
        <f t="shared" si="27"/>
        <v>0</v>
      </c>
      <c r="P57" s="53"/>
      <c r="Q57" s="70">
        <f t="shared" si="12"/>
        <v>0</v>
      </c>
      <c r="R57" s="74">
        <f t="shared" si="13"/>
        <v>0</v>
      </c>
      <c r="S57" s="63">
        <f t="shared" si="28"/>
        <v>0</v>
      </c>
      <c r="T57" s="53"/>
      <c r="U57" s="70">
        <f t="shared" si="14"/>
        <v>0</v>
      </c>
      <c r="V57" s="74">
        <f t="shared" si="15"/>
        <v>0</v>
      </c>
      <c r="W57" s="63">
        <f t="shared" si="29"/>
        <v>0</v>
      </c>
      <c r="X57" s="53"/>
      <c r="Y57" s="70">
        <f t="shared" si="16"/>
        <v>0</v>
      </c>
      <c r="Z57" s="74">
        <f t="shared" si="17"/>
        <v>0</v>
      </c>
      <c r="AA57" s="63">
        <f t="shared" si="30"/>
        <v>0</v>
      </c>
      <c r="AB57" s="53"/>
      <c r="AC57" s="70">
        <f t="shared" si="18"/>
        <v>0</v>
      </c>
      <c r="AD57" s="74">
        <f t="shared" si="19"/>
        <v>0</v>
      </c>
      <c r="AE57" s="63">
        <f t="shared" si="31"/>
        <v>0</v>
      </c>
      <c r="AF57" s="53"/>
      <c r="AG57" s="70">
        <f t="shared" si="20"/>
        <v>0</v>
      </c>
      <c r="AH57" s="74">
        <f t="shared" si="21"/>
        <v>0</v>
      </c>
      <c r="AI57" s="63">
        <f t="shared" si="32"/>
        <v>0</v>
      </c>
      <c r="AJ57" s="53"/>
      <c r="AK57" s="70">
        <f t="shared" si="22"/>
        <v>0</v>
      </c>
      <c r="AL57" s="74">
        <f t="shared" si="23"/>
        <v>0</v>
      </c>
    </row>
    <row r="58" spans="1:38" x14ac:dyDescent="0.25">
      <c r="A58" s="35" t="s">
        <v>321</v>
      </c>
      <c r="B58" s="35" t="s">
        <v>97</v>
      </c>
      <c r="C58" s="35" t="s">
        <v>178</v>
      </c>
      <c r="D58" s="8">
        <v>1</v>
      </c>
      <c r="E58" s="83">
        <f>VLOOKUP($C58,Master_Device_DB!$C:$E,2,0)</f>
        <v>0.51</v>
      </c>
      <c r="F58" s="84">
        <f>VLOOKUP($C58,Master_Device_DB!$C:$E,3,0)</f>
        <v>2.2000000000000002</v>
      </c>
      <c r="G58" s="63">
        <f t="shared" si="25"/>
        <v>0</v>
      </c>
      <c r="H58" s="53"/>
      <c r="I58" s="70">
        <f t="shared" si="8"/>
        <v>0</v>
      </c>
      <c r="J58" s="74">
        <f t="shared" si="9"/>
        <v>0</v>
      </c>
      <c r="K58" s="63">
        <f t="shared" si="26"/>
        <v>0</v>
      </c>
      <c r="L58" s="53"/>
      <c r="M58" s="70">
        <f t="shared" si="10"/>
        <v>0</v>
      </c>
      <c r="N58" s="74">
        <f t="shared" si="11"/>
        <v>0</v>
      </c>
      <c r="O58" s="63">
        <f t="shared" si="27"/>
        <v>0</v>
      </c>
      <c r="P58" s="53"/>
      <c r="Q58" s="70">
        <f t="shared" si="12"/>
        <v>0</v>
      </c>
      <c r="R58" s="74">
        <f t="shared" si="13"/>
        <v>0</v>
      </c>
      <c r="S58" s="63">
        <f t="shared" si="28"/>
        <v>0</v>
      </c>
      <c r="T58" s="53"/>
      <c r="U58" s="70">
        <f t="shared" si="14"/>
        <v>0</v>
      </c>
      <c r="V58" s="74">
        <f t="shared" si="15"/>
        <v>0</v>
      </c>
      <c r="W58" s="63">
        <f t="shared" si="29"/>
        <v>0</v>
      </c>
      <c r="X58" s="53"/>
      <c r="Y58" s="70">
        <f t="shared" si="16"/>
        <v>0</v>
      </c>
      <c r="Z58" s="74">
        <f t="shared" si="17"/>
        <v>0</v>
      </c>
      <c r="AA58" s="63">
        <f t="shared" si="30"/>
        <v>0</v>
      </c>
      <c r="AB58" s="53"/>
      <c r="AC58" s="70">
        <f t="shared" si="18"/>
        <v>0</v>
      </c>
      <c r="AD58" s="74">
        <f t="shared" si="19"/>
        <v>0</v>
      </c>
      <c r="AE58" s="63">
        <f t="shared" si="31"/>
        <v>0</v>
      </c>
      <c r="AF58" s="53"/>
      <c r="AG58" s="70">
        <f t="shared" si="20"/>
        <v>0</v>
      </c>
      <c r="AH58" s="74">
        <f t="shared" si="21"/>
        <v>0</v>
      </c>
      <c r="AI58" s="63">
        <f t="shared" si="32"/>
        <v>0</v>
      </c>
      <c r="AJ58" s="53"/>
      <c r="AK58" s="70">
        <f t="shared" si="22"/>
        <v>0</v>
      </c>
      <c r="AL58" s="74">
        <f t="shared" si="23"/>
        <v>0</v>
      </c>
    </row>
    <row r="59" spans="1:38" x14ac:dyDescent="0.25">
      <c r="A59" s="35" t="s">
        <v>321</v>
      </c>
      <c r="B59" s="35" t="s">
        <v>97</v>
      </c>
      <c r="C59" s="35" t="s">
        <v>179</v>
      </c>
      <c r="D59" s="8">
        <v>1</v>
      </c>
      <c r="E59" s="83">
        <f>VLOOKUP($C59,Master_Device_DB!$C:$E,2,0)</f>
        <v>0.16</v>
      </c>
      <c r="F59" s="84">
        <f>VLOOKUP($C59,Master_Device_DB!$C:$E,3,0)</f>
        <v>1.5</v>
      </c>
      <c r="G59" s="63">
        <f t="shared" si="25"/>
        <v>0</v>
      </c>
      <c r="H59" s="53"/>
      <c r="I59" s="70">
        <f t="shared" si="8"/>
        <v>0</v>
      </c>
      <c r="J59" s="74">
        <f t="shared" si="9"/>
        <v>0</v>
      </c>
      <c r="K59" s="63">
        <f t="shared" si="26"/>
        <v>0</v>
      </c>
      <c r="L59" s="53"/>
      <c r="M59" s="70">
        <f t="shared" si="10"/>
        <v>0</v>
      </c>
      <c r="N59" s="74">
        <f t="shared" si="11"/>
        <v>0</v>
      </c>
      <c r="O59" s="63">
        <f t="shared" si="27"/>
        <v>0</v>
      </c>
      <c r="P59" s="53"/>
      <c r="Q59" s="70">
        <f t="shared" si="12"/>
        <v>0</v>
      </c>
      <c r="R59" s="74">
        <f t="shared" si="13"/>
        <v>0</v>
      </c>
      <c r="S59" s="63">
        <f t="shared" si="28"/>
        <v>0</v>
      </c>
      <c r="T59" s="53"/>
      <c r="U59" s="70">
        <f t="shared" si="14"/>
        <v>0</v>
      </c>
      <c r="V59" s="74">
        <f t="shared" si="15"/>
        <v>0</v>
      </c>
      <c r="W59" s="63">
        <f t="shared" si="29"/>
        <v>0</v>
      </c>
      <c r="X59" s="53"/>
      <c r="Y59" s="70">
        <f t="shared" si="16"/>
        <v>0</v>
      </c>
      <c r="Z59" s="74">
        <f t="shared" si="17"/>
        <v>0</v>
      </c>
      <c r="AA59" s="63">
        <f t="shared" si="30"/>
        <v>0</v>
      </c>
      <c r="AB59" s="53"/>
      <c r="AC59" s="70">
        <f t="shared" si="18"/>
        <v>0</v>
      </c>
      <c r="AD59" s="74">
        <f t="shared" si="19"/>
        <v>0</v>
      </c>
      <c r="AE59" s="63">
        <f t="shared" si="31"/>
        <v>0</v>
      </c>
      <c r="AF59" s="53"/>
      <c r="AG59" s="70">
        <f t="shared" si="20"/>
        <v>0</v>
      </c>
      <c r="AH59" s="74">
        <f t="shared" si="21"/>
        <v>0</v>
      </c>
      <c r="AI59" s="63">
        <f t="shared" si="32"/>
        <v>0</v>
      </c>
      <c r="AJ59" s="53"/>
      <c r="AK59" s="70">
        <f t="shared" si="22"/>
        <v>0</v>
      </c>
      <c r="AL59" s="74">
        <f t="shared" si="23"/>
        <v>0</v>
      </c>
    </row>
    <row r="60" spans="1:38" x14ac:dyDescent="0.25">
      <c r="A60" s="35" t="s">
        <v>321</v>
      </c>
      <c r="B60" s="35" t="s">
        <v>98</v>
      </c>
      <c r="C60" s="35" t="s">
        <v>180</v>
      </c>
      <c r="D60" s="8">
        <v>1</v>
      </c>
      <c r="E60" s="83">
        <f>VLOOKUP($C60,Master_Device_DB!$C:$E,2,0)</f>
        <v>0.45</v>
      </c>
      <c r="F60" s="84">
        <f>VLOOKUP($C60,Master_Device_DB!$C:$E,3,0)</f>
        <v>2.2000000000000002</v>
      </c>
      <c r="G60" s="63">
        <f t="shared" si="25"/>
        <v>0</v>
      </c>
      <c r="H60" s="53"/>
      <c r="I60" s="70">
        <f t="shared" si="8"/>
        <v>0</v>
      </c>
      <c r="J60" s="74">
        <f t="shared" si="9"/>
        <v>0</v>
      </c>
      <c r="K60" s="63">
        <f t="shared" si="26"/>
        <v>0</v>
      </c>
      <c r="L60" s="53"/>
      <c r="M60" s="70">
        <f t="shared" si="10"/>
        <v>0</v>
      </c>
      <c r="N60" s="74">
        <f t="shared" si="11"/>
        <v>0</v>
      </c>
      <c r="O60" s="63">
        <f t="shared" si="27"/>
        <v>0</v>
      </c>
      <c r="P60" s="53"/>
      <c r="Q60" s="70">
        <f t="shared" si="12"/>
        <v>0</v>
      </c>
      <c r="R60" s="74">
        <f t="shared" si="13"/>
        <v>0</v>
      </c>
      <c r="S60" s="63">
        <f t="shared" si="28"/>
        <v>0</v>
      </c>
      <c r="T60" s="53"/>
      <c r="U60" s="70">
        <f t="shared" si="14"/>
        <v>0</v>
      </c>
      <c r="V60" s="74">
        <f t="shared" si="15"/>
        <v>0</v>
      </c>
      <c r="W60" s="63">
        <f t="shared" si="29"/>
        <v>0</v>
      </c>
      <c r="X60" s="53"/>
      <c r="Y60" s="70">
        <f t="shared" si="16"/>
        <v>0</v>
      </c>
      <c r="Z60" s="74">
        <f t="shared" si="17"/>
        <v>0</v>
      </c>
      <c r="AA60" s="63">
        <f t="shared" si="30"/>
        <v>0</v>
      </c>
      <c r="AB60" s="53"/>
      <c r="AC60" s="70">
        <f t="shared" si="18"/>
        <v>0</v>
      </c>
      <c r="AD60" s="74">
        <f t="shared" si="19"/>
        <v>0</v>
      </c>
      <c r="AE60" s="63">
        <f t="shared" si="31"/>
        <v>0</v>
      </c>
      <c r="AF60" s="53"/>
      <c r="AG60" s="70">
        <f t="shared" si="20"/>
        <v>0</v>
      </c>
      <c r="AH60" s="74">
        <f t="shared" si="21"/>
        <v>0</v>
      </c>
      <c r="AI60" s="63">
        <f t="shared" si="32"/>
        <v>0</v>
      </c>
      <c r="AJ60" s="53"/>
      <c r="AK60" s="70">
        <f t="shared" si="22"/>
        <v>0</v>
      </c>
      <c r="AL60" s="74">
        <f t="shared" si="23"/>
        <v>0</v>
      </c>
    </row>
    <row r="61" spans="1:38" x14ac:dyDescent="0.25">
      <c r="A61" s="35" t="s">
        <v>321</v>
      </c>
      <c r="B61" s="35" t="s">
        <v>98</v>
      </c>
      <c r="C61" s="35" t="s">
        <v>181</v>
      </c>
      <c r="D61" s="8">
        <v>1</v>
      </c>
      <c r="E61" s="83">
        <f>VLOOKUP($C61,Master_Device_DB!$C:$E,2,0)</f>
        <v>0.16</v>
      </c>
      <c r="F61" s="84">
        <f>VLOOKUP($C61,Master_Device_DB!$C:$E,3,0)</f>
        <v>1.5</v>
      </c>
      <c r="G61" s="63">
        <v>0</v>
      </c>
      <c r="H61" s="53"/>
      <c r="I61" s="70">
        <f t="shared" si="8"/>
        <v>0</v>
      </c>
      <c r="J61" s="74">
        <f t="shared" si="9"/>
        <v>0</v>
      </c>
      <c r="K61" s="63">
        <f t="shared" si="26"/>
        <v>0</v>
      </c>
      <c r="L61" s="53"/>
      <c r="M61" s="70">
        <f t="shared" si="10"/>
        <v>0</v>
      </c>
      <c r="N61" s="74">
        <f t="shared" si="11"/>
        <v>0</v>
      </c>
      <c r="O61" s="63">
        <f t="shared" si="27"/>
        <v>0</v>
      </c>
      <c r="P61" s="53"/>
      <c r="Q61" s="70">
        <f t="shared" si="12"/>
        <v>0</v>
      </c>
      <c r="R61" s="74">
        <f t="shared" si="13"/>
        <v>0</v>
      </c>
      <c r="S61" s="63">
        <f t="shared" si="28"/>
        <v>0</v>
      </c>
      <c r="T61" s="53"/>
      <c r="U61" s="70">
        <f t="shared" si="14"/>
        <v>0</v>
      </c>
      <c r="V61" s="74">
        <f t="shared" si="15"/>
        <v>0</v>
      </c>
      <c r="W61" s="63">
        <f t="shared" si="29"/>
        <v>0</v>
      </c>
      <c r="X61" s="53"/>
      <c r="Y61" s="70">
        <f t="shared" si="16"/>
        <v>0</v>
      </c>
      <c r="Z61" s="74">
        <f t="shared" si="17"/>
        <v>0</v>
      </c>
      <c r="AA61" s="63">
        <f t="shared" si="30"/>
        <v>0</v>
      </c>
      <c r="AB61" s="53"/>
      <c r="AC61" s="70">
        <f t="shared" si="18"/>
        <v>0</v>
      </c>
      <c r="AD61" s="74">
        <f t="shared" si="19"/>
        <v>0</v>
      </c>
      <c r="AE61" s="63">
        <f t="shared" si="31"/>
        <v>0</v>
      </c>
      <c r="AF61" s="53"/>
      <c r="AG61" s="70">
        <f t="shared" si="20"/>
        <v>0</v>
      </c>
      <c r="AH61" s="74">
        <f t="shared" si="21"/>
        <v>0</v>
      </c>
      <c r="AI61" s="63">
        <f t="shared" si="32"/>
        <v>0</v>
      </c>
      <c r="AJ61" s="53"/>
      <c r="AK61" s="70">
        <f t="shared" si="22"/>
        <v>0</v>
      </c>
      <c r="AL61" s="74">
        <f t="shared" si="23"/>
        <v>0</v>
      </c>
    </row>
    <row r="62" spans="1:38" x14ac:dyDescent="0.25">
      <c r="A62" s="35" t="s">
        <v>321</v>
      </c>
      <c r="B62" s="35" t="s">
        <v>99</v>
      </c>
      <c r="C62" s="35" t="s">
        <v>182</v>
      </c>
      <c r="D62" s="8">
        <v>1</v>
      </c>
      <c r="E62" s="83">
        <f>VLOOKUP($C62,Master_Device_DB!$C:$E,2,0)</f>
        <v>0.51</v>
      </c>
      <c r="F62" s="84">
        <f>VLOOKUP($C62,Master_Device_DB!$C:$E,3,0)</f>
        <v>2.2000000000000002</v>
      </c>
      <c r="G62" s="63">
        <f t="shared" ref="G62:G68" si="33">$D62*H62</f>
        <v>0</v>
      </c>
      <c r="H62" s="53"/>
      <c r="I62" s="70">
        <f t="shared" si="8"/>
        <v>0</v>
      </c>
      <c r="J62" s="74">
        <f t="shared" si="9"/>
        <v>0</v>
      </c>
      <c r="K62" s="63">
        <f t="shared" si="26"/>
        <v>0</v>
      </c>
      <c r="L62" s="53"/>
      <c r="M62" s="70">
        <f t="shared" si="10"/>
        <v>0</v>
      </c>
      <c r="N62" s="74">
        <f t="shared" si="11"/>
        <v>0</v>
      </c>
      <c r="O62" s="63">
        <f t="shared" si="27"/>
        <v>0</v>
      </c>
      <c r="P62" s="53"/>
      <c r="Q62" s="70">
        <f t="shared" si="12"/>
        <v>0</v>
      </c>
      <c r="R62" s="74">
        <f t="shared" si="13"/>
        <v>0</v>
      </c>
      <c r="S62" s="63">
        <f t="shared" si="28"/>
        <v>0</v>
      </c>
      <c r="T62" s="53"/>
      <c r="U62" s="70">
        <f t="shared" si="14"/>
        <v>0</v>
      </c>
      <c r="V62" s="74">
        <f t="shared" si="15"/>
        <v>0</v>
      </c>
      <c r="W62" s="63">
        <f t="shared" si="29"/>
        <v>0</v>
      </c>
      <c r="X62" s="53"/>
      <c r="Y62" s="70">
        <f t="shared" si="16"/>
        <v>0</v>
      </c>
      <c r="Z62" s="74">
        <f t="shared" si="17"/>
        <v>0</v>
      </c>
      <c r="AA62" s="63">
        <f t="shared" si="30"/>
        <v>0</v>
      </c>
      <c r="AB62" s="53"/>
      <c r="AC62" s="70">
        <f t="shared" si="18"/>
        <v>0</v>
      </c>
      <c r="AD62" s="74">
        <f t="shared" si="19"/>
        <v>0</v>
      </c>
      <c r="AE62" s="63">
        <f t="shared" si="31"/>
        <v>0</v>
      </c>
      <c r="AF62" s="53"/>
      <c r="AG62" s="70">
        <f t="shared" si="20"/>
        <v>0</v>
      </c>
      <c r="AH62" s="74">
        <f t="shared" si="21"/>
        <v>0</v>
      </c>
      <c r="AI62" s="63">
        <f t="shared" si="32"/>
        <v>0</v>
      </c>
      <c r="AJ62" s="53"/>
      <c r="AK62" s="70">
        <f t="shared" si="22"/>
        <v>0</v>
      </c>
      <c r="AL62" s="74">
        <f t="shared" si="23"/>
        <v>0</v>
      </c>
    </row>
    <row r="63" spans="1:38" x14ac:dyDescent="0.25">
      <c r="A63" s="35" t="s">
        <v>321</v>
      </c>
      <c r="B63" s="35" t="s">
        <v>99</v>
      </c>
      <c r="C63" s="35" t="s">
        <v>183</v>
      </c>
      <c r="D63" s="8">
        <v>1</v>
      </c>
      <c r="E63" s="83">
        <f>VLOOKUP($C63,Master_Device_DB!$C:$E,2,0)</f>
        <v>0.16</v>
      </c>
      <c r="F63" s="84">
        <f>VLOOKUP($C63,Master_Device_DB!$C:$E,3,0)</f>
        <v>1.5</v>
      </c>
      <c r="G63" s="63">
        <f t="shared" si="33"/>
        <v>0</v>
      </c>
      <c r="H63" s="53"/>
      <c r="I63" s="70">
        <f t="shared" si="8"/>
        <v>0</v>
      </c>
      <c r="J63" s="74">
        <f t="shared" si="9"/>
        <v>0</v>
      </c>
      <c r="K63" s="63">
        <f t="shared" si="26"/>
        <v>0</v>
      </c>
      <c r="L63" s="53"/>
      <c r="M63" s="70">
        <f t="shared" si="10"/>
        <v>0</v>
      </c>
      <c r="N63" s="74">
        <f t="shared" si="11"/>
        <v>0</v>
      </c>
      <c r="O63" s="63">
        <f t="shared" si="27"/>
        <v>0</v>
      </c>
      <c r="P63" s="53"/>
      <c r="Q63" s="70">
        <f t="shared" si="12"/>
        <v>0</v>
      </c>
      <c r="R63" s="74">
        <f t="shared" si="13"/>
        <v>0</v>
      </c>
      <c r="S63" s="63">
        <f t="shared" si="28"/>
        <v>0</v>
      </c>
      <c r="T63" s="53"/>
      <c r="U63" s="70">
        <f t="shared" si="14"/>
        <v>0</v>
      </c>
      <c r="V63" s="74">
        <f t="shared" si="15"/>
        <v>0</v>
      </c>
      <c r="W63" s="63">
        <f t="shared" si="29"/>
        <v>0</v>
      </c>
      <c r="X63" s="53"/>
      <c r="Y63" s="70">
        <f t="shared" si="16"/>
        <v>0</v>
      </c>
      <c r="Z63" s="74">
        <f t="shared" si="17"/>
        <v>0</v>
      </c>
      <c r="AA63" s="63">
        <f t="shared" si="30"/>
        <v>0</v>
      </c>
      <c r="AB63" s="53"/>
      <c r="AC63" s="70">
        <f t="shared" si="18"/>
        <v>0</v>
      </c>
      <c r="AD63" s="74">
        <f t="shared" si="19"/>
        <v>0</v>
      </c>
      <c r="AE63" s="63">
        <f t="shared" si="31"/>
        <v>0</v>
      </c>
      <c r="AF63" s="53"/>
      <c r="AG63" s="70">
        <f t="shared" si="20"/>
        <v>0</v>
      </c>
      <c r="AH63" s="74">
        <f t="shared" si="21"/>
        <v>0</v>
      </c>
      <c r="AI63" s="63">
        <f t="shared" si="32"/>
        <v>0</v>
      </c>
      <c r="AJ63" s="53"/>
      <c r="AK63" s="70">
        <f t="shared" si="22"/>
        <v>0</v>
      </c>
      <c r="AL63" s="74">
        <f t="shared" si="23"/>
        <v>0</v>
      </c>
    </row>
    <row r="64" spans="1:38" x14ac:dyDescent="0.25">
      <c r="A64" s="35" t="s">
        <v>321</v>
      </c>
      <c r="B64" s="35" t="s">
        <v>100</v>
      </c>
      <c r="C64" s="35" t="s">
        <v>184</v>
      </c>
      <c r="D64" s="8">
        <v>1</v>
      </c>
      <c r="E64" s="83">
        <f>VLOOKUP($C64,Master_Device_DB!$C:$E,2,0)</f>
        <v>1.5</v>
      </c>
      <c r="F64" s="84">
        <f>VLOOKUP($C64,Master_Device_DB!$C:$E,3,0)</f>
        <v>2.2000000000000002</v>
      </c>
      <c r="G64" s="63">
        <f t="shared" si="33"/>
        <v>0</v>
      </c>
      <c r="H64" s="53"/>
      <c r="I64" s="70">
        <f t="shared" si="8"/>
        <v>0</v>
      </c>
      <c r="J64" s="74">
        <f t="shared" si="9"/>
        <v>0</v>
      </c>
      <c r="K64" s="63">
        <f t="shared" si="26"/>
        <v>0</v>
      </c>
      <c r="L64" s="53"/>
      <c r="M64" s="70">
        <f t="shared" si="10"/>
        <v>0</v>
      </c>
      <c r="N64" s="74">
        <f t="shared" si="11"/>
        <v>0</v>
      </c>
      <c r="O64" s="63">
        <f t="shared" si="27"/>
        <v>0</v>
      </c>
      <c r="P64" s="53"/>
      <c r="Q64" s="70">
        <f t="shared" si="12"/>
        <v>0</v>
      </c>
      <c r="R64" s="74">
        <f t="shared" si="13"/>
        <v>0</v>
      </c>
      <c r="S64" s="63">
        <f t="shared" si="28"/>
        <v>0</v>
      </c>
      <c r="T64" s="53"/>
      <c r="U64" s="70">
        <f t="shared" si="14"/>
        <v>0</v>
      </c>
      <c r="V64" s="74">
        <f t="shared" si="15"/>
        <v>0</v>
      </c>
      <c r="W64" s="63">
        <f t="shared" si="29"/>
        <v>0</v>
      </c>
      <c r="X64" s="53"/>
      <c r="Y64" s="70">
        <f t="shared" si="16"/>
        <v>0</v>
      </c>
      <c r="Z64" s="74">
        <f t="shared" si="17"/>
        <v>0</v>
      </c>
      <c r="AA64" s="63">
        <f t="shared" si="30"/>
        <v>0</v>
      </c>
      <c r="AB64" s="53"/>
      <c r="AC64" s="70">
        <f t="shared" si="18"/>
        <v>0</v>
      </c>
      <c r="AD64" s="74">
        <f t="shared" si="19"/>
        <v>0</v>
      </c>
      <c r="AE64" s="63">
        <f t="shared" si="31"/>
        <v>0</v>
      </c>
      <c r="AF64" s="53"/>
      <c r="AG64" s="70">
        <f t="shared" si="20"/>
        <v>0</v>
      </c>
      <c r="AH64" s="74">
        <f t="shared" si="21"/>
        <v>0</v>
      </c>
      <c r="AI64" s="63">
        <f t="shared" si="32"/>
        <v>0</v>
      </c>
      <c r="AJ64" s="53"/>
      <c r="AK64" s="70">
        <f t="shared" si="22"/>
        <v>0</v>
      </c>
      <c r="AL64" s="74">
        <f t="shared" si="23"/>
        <v>0</v>
      </c>
    </row>
    <row r="65" spans="1:38" x14ac:dyDescent="0.25">
      <c r="A65" s="35" t="s">
        <v>321</v>
      </c>
      <c r="B65" s="35" t="s">
        <v>101</v>
      </c>
      <c r="C65" s="35" t="s">
        <v>185</v>
      </c>
      <c r="D65" s="8">
        <v>1</v>
      </c>
      <c r="E65" s="83">
        <f>VLOOKUP($C65,Master_Device_DB!$C:$E,2,0)</f>
        <v>1.5</v>
      </c>
      <c r="F65" s="84">
        <f>VLOOKUP($C65,Master_Device_DB!$C:$E,3,0)</f>
        <v>2.2000000000000002</v>
      </c>
      <c r="G65" s="63">
        <f t="shared" si="33"/>
        <v>0</v>
      </c>
      <c r="H65" s="53"/>
      <c r="I65" s="70">
        <f t="shared" si="8"/>
        <v>0</v>
      </c>
      <c r="J65" s="74">
        <f t="shared" si="9"/>
        <v>0</v>
      </c>
      <c r="K65" s="63">
        <f t="shared" si="26"/>
        <v>0</v>
      </c>
      <c r="L65" s="53"/>
      <c r="M65" s="70">
        <f t="shared" si="10"/>
        <v>0</v>
      </c>
      <c r="N65" s="74">
        <f t="shared" si="11"/>
        <v>0</v>
      </c>
      <c r="O65" s="63">
        <f t="shared" si="27"/>
        <v>0</v>
      </c>
      <c r="P65" s="53"/>
      <c r="Q65" s="70">
        <f t="shared" si="12"/>
        <v>0</v>
      </c>
      <c r="R65" s="74">
        <f t="shared" si="13"/>
        <v>0</v>
      </c>
      <c r="S65" s="63">
        <f t="shared" si="28"/>
        <v>0</v>
      </c>
      <c r="T65" s="53"/>
      <c r="U65" s="70">
        <f t="shared" si="14"/>
        <v>0</v>
      </c>
      <c r="V65" s="74">
        <f t="shared" si="15"/>
        <v>0</v>
      </c>
      <c r="W65" s="63">
        <f t="shared" si="29"/>
        <v>0</v>
      </c>
      <c r="X65" s="53"/>
      <c r="Y65" s="70">
        <f t="shared" si="16"/>
        <v>0</v>
      </c>
      <c r="Z65" s="74">
        <f t="shared" si="17"/>
        <v>0</v>
      </c>
      <c r="AA65" s="63">
        <f t="shared" si="30"/>
        <v>0</v>
      </c>
      <c r="AB65" s="53"/>
      <c r="AC65" s="70">
        <f t="shared" si="18"/>
        <v>0</v>
      </c>
      <c r="AD65" s="74">
        <f t="shared" si="19"/>
        <v>0</v>
      </c>
      <c r="AE65" s="63">
        <f t="shared" si="31"/>
        <v>0</v>
      </c>
      <c r="AF65" s="53"/>
      <c r="AG65" s="70">
        <f t="shared" si="20"/>
        <v>0</v>
      </c>
      <c r="AH65" s="74">
        <f t="shared" si="21"/>
        <v>0</v>
      </c>
      <c r="AI65" s="63">
        <f t="shared" si="32"/>
        <v>0</v>
      </c>
      <c r="AJ65" s="53"/>
      <c r="AK65" s="70">
        <f t="shared" si="22"/>
        <v>0</v>
      </c>
      <c r="AL65" s="74">
        <f t="shared" si="23"/>
        <v>0</v>
      </c>
    </row>
    <row r="66" spans="1:38" x14ac:dyDescent="0.25">
      <c r="A66" s="35" t="s">
        <v>321</v>
      </c>
      <c r="B66" s="35" t="s">
        <v>102</v>
      </c>
      <c r="C66" s="35" t="s">
        <v>186</v>
      </c>
      <c r="D66" s="8">
        <v>2</v>
      </c>
      <c r="E66" s="83">
        <f>VLOOKUP($C66,Master_Device_DB!$C:$E,2,0)</f>
        <v>0.6</v>
      </c>
      <c r="F66" s="84">
        <f>VLOOKUP($C66,Master_Device_DB!$C:$E,3,0)</f>
        <v>2.2000000000000002</v>
      </c>
      <c r="G66" s="63">
        <f t="shared" si="33"/>
        <v>0</v>
      </c>
      <c r="H66" s="53"/>
      <c r="I66" s="70">
        <f t="shared" si="8"/>
        <v>0</v>
      </c>
      <c r="J66" s="74">
        <f t="shared" si="9"/>
        <v>0</v>
      </c>
      <c r="K66" s="63">
        <f t="shared" si="26"/>
        <v>0</v>
      </c>
      <c r="L66" s="53"/>
      <c r="M66" s="70">
        <f t="shared" si="10"/>
        <v>0</v>
      </c>
      <c r="N66" s="74">
        <f t="shared" si="11"/>
        <v>0</v>
      </c>
      <c r="O66" s="63">
        <f t="shared" si="27"/>
        <v>0</v>
      </c>
      <c r="P66" s="53"/>
      <c r="Q66" s="70">
        <f t="shared" si="12"/>
        <v>0</v>
      </c>
      <c r="R66" s="74">
        <f t="shared" si="13"/>
        <v>0</v>
      </c>
      <c r="S66" s="63">
        <f t="shared" si="28"/>
        <v>0</v>
      </c>
      <c r="T66" s="53"/>
      <c r="U66" s="70">
        <f t="shared" si="14"/>
        <v>0</v>
      </c>
      <c r="V66" s="74">
        <f t="shared" si="15"/>
        <v>0</v>
      </c>
      <c r="W66" s="63">
        <f t="shared" si="29"/>
        <v>0</v>
      </c>
      <c r="X66" s="53"/>
      <c r="Y66" s="70">
        <f t="shared" si="16"/>
        <v>0</v>
      </c>
      <c r="Z66" s="74">
        <f t="shared" si="17"/>
        <v>0</v>
      </c>
      <c r="AA66" s="63">
        <f t="shared" si="30"/>
        <v>0</v>
      </c>
      <c r="AB66" s="53"/>
      <c r="AC66" s="70">
        <f t="shared" si="18"/>
        <v>0</v>
      </c>
      <c r="AD66" s="74">
        <f t="shared" si="19"/>
        <v>0</v>
      </c>
      <c r="AE66" s="63">
        <f t="shared" si="31"/>
        <v>0</v>
      </c>
      <c r="AF66" s="53"/>
      <c r="AG66" s="70">
        <f t="shared" si="20"/>
        <v>0</v>
      </c>
      <c r="AH66" s="74">
        <f t="shared" si="21"/>
        <v>0</v>
      </c>
      <c r="AI66" s="63">
        <f t="shared" si="32"/>
        <v>0</v>
      </c>
      <c r="AJ66" s="53"/>
      <c r="AK66" s="70">
        <f t="shared" si="22"/>
        <v>0</v>
      </c>
      <c r="AL66" s="74">
        <f t="shared" si="23"/>
        <v>0</v>
      </c>
    </row>
    <row r="67" spans="1:38" x14ac:dyDescent="0.25">
      <c r="A67" s="35" t="s">
        <v>321</v>
      </c>
      <c r="B67" s="35" t="s">
        <v>102</v>
      </c>
      <c r="C67" s="35" t="s">
        <v>187</v>
      </c>
      <c r="D67" s="8">
        <v>2</v>
      </c>
      <c r="E67" s="83">
        <f>VLOOKUP($C67,Master_Device_DB!$C:$E,2,0)</f>
        <v>0.16</v>
      </c>
      <c r="F67" s="84">
        <f>VLOOKUP($C67,Master_Device_DB!$C:$E,3,0)</f>
        <v>1.5</v>
      </c>
      <c r="G67" s="63">
        <f t="shared" si="33"/>
        <v>0</v>
      </c>
      <c r="H67" s="53"/>
      <c r="I67" s="70">
        <f t="shared" si="8"/>
        <v>0</v>
      </c>
      <c r="J67" s="74">
        <f t="shared" si="9"/>
        <v>0</v>
      </c>
      <c r="K67" s="63">
        <f t="shared" si="26"/>
        <v>0</v>
      </c>
      <c r="L67" s="53"/>
      <c r="M67" s="70">
        <f t="shared" si="10"/>
        <v>0</v>
      </c>
      <c r="N67" s="74">
        <f t="shared" si="11"/>
        <v>0</v>
      </c>
      <c r="O67" s="63">
        <f t="shared" si="27"/>
        <v>0</v>
      </c>
      <c r="P67" s="53"/>
      <c r="Q67" s="70">
        <f t="shared" si="12"/>
        <v>0</v>
      </c>
      <c r="R67" s="74">
        <f t="shared" si="13"/>
        <v>0</v>
      </c>
      <c r="S67" s="63">
        <f t="shared" si="28"/>
        <v>0</v>
      </c>
      <c r="T67" s="53"/>
      <c r="U67" s="70">
        <f t="shared" si="14"/>
        <v>0</v>
      </c>
      <c r="V67" s="74">
        <f t="shared" si="15"/>
        <v>0</v>
      </c>
      <c r="W67" s="63">
        <f t="shared" si="29"/>
        <v>0</v>
      </c>
      <c r="X67" s="53"/>
      <c r="Y67" s="70">
        <f t="shared" si="16"/>
        <v>0</v>
      </c>
      <c r="Z67" s="74">
        <f t="shared" si="17"/>
        <v>0</v>
      </c>
      <c r="AA67" s="63">
        <f t="shared" si="30"/>
        <v>0</v>
      </c>
      <c r="AB67" s="53"/>
      <c r="AC67" s="70">
        <f t="shared" si="18"/>
        <v>0</v>
      </c>
      <c r="AD67" s="74">
        <f t="shared" si="19"/>
        <v>0</v>
      </c>
      <c r="AE67" s="63">
        <f t="shared" si="31"/>
        <v>0</v>
      </c>
      <c r="AF67" s="53"/>
      <c r="AG67" s="70">
        <f t="shared" si="20"/>
        <v>0</v>
      </c>
      <c r="AH67" s="74">
        <f t="shared" si="21"/>
        <v>0</v>
      </c>
      <c r="AI67" s="63">
        <f t="shared" si="32"/>
        <v>0</v>
      </c>
      <c r="AJ67" s="53"/>
      <c r="AK67" s="70">
        <f t="shared" si="22"/>
        <v>0</v>
      </c>
      <c r="AL67" s="74">
        <f t="shared" si="23"/>
        <v>0</v>
      </c>
    </row>
    <row r="68" spans="1:38" x14ac:dyDescent="0.25">
      <c r="A68" s="35" t="s">
        <v>321</v>
      </c>
      <c r="B68" s="35" t="s">
        <v>103</v>
      </c>
      <c r="C68" s="35" t="s">
        <v>188</v>
      </c>
      <c r="D68" s="8">
        <v>3</v>
      </c>
      <c r="E68" s="83">
        <f>VLOOKUP($C68,Master_Device_DB!$C:$E,2,0)</f>
        <v>0.6</v>
      </c>
      <c r="F68" s="84">
        <f>VLOOKUP($C68,Master_Device_DB!$C:$E,3,0)</f>
        <v>2.2000000000000002</v>
      </c>
      <c r="G68" s="63">
        <f t="shared" si="33"/>
        <v>0</v>
      </c>
      <c r="H68" s="53"/>
      <c r="I68" s="70">
        <f t="shared" si="8"/>
        <v>0</v>
      </c>
      <c r="J68" s="74">
        <f t="shared" si="9"/>
        <v>0</v>
      </c>
      <c r="K68" s="63">
        <f t="shared" si="26"/>
        <v>0</v>
      </c>
      <c r="L68" s="53"/>
      <c r="M68" s="70">
        <f t="shared" si="10"/>
        <v>0</v>
      </c>
      <c r="N68" s="74">
        <f t="shared" si="11"/>
        <v>0</v>
      </c>
      <c r="O68" s="63">
        <f t="shared" si="27"/>
        <v>0</v>
      </c>
      <c r="P68" s="53"/>
      <c r="Q68" s="70">
        <f t="shared" si="12"/>
        <v>0</v>
      </c>
      <c r="R68" s="74">
        <f t="shared" si="13"/>
        <v>0</v>
      </c>
      <c r="S68" s="63">
        <f t="shared" si="28"/>
        <v>0</v>
      </c>
      <c r="T68" s="53"/>
      <c r="U68" s="70">
        <f t="shared" si="14"/>
        <v>0</v>
      </c>
      <c r="V68" s="74">
        <f t="shared" si="15"/>
        <v>0</v>
      </c>
      <c r="W68" s="63">
        <f t="shared" si="29"/>
        <v>0</v>
      </c>
      <c r="X68" s="53"/>
      <c r="Y68" s="70">
        <f t="shared" si="16"/>
        <v>0</v>
      </c>
      <c r="Z68" s="74">
        <f t="shared" si="17"/>
        <v>0</v>
      </c>
      <c r="AA68" s="63">
        <f t="shared" si="30"/>
        <v>0</v>
      </c>
      <c r="AB68" s="53"/>
      <c r="AC68" s="70">
        <f t="shared" si="18"/>
        <v>0</v>
      </c>
      <c r="AD68" s="74">
        <f t="shared" si="19"/>
        <v>0</v>
      </c>
      <c r="AE68" s="63">
        <f t="shared" si="31"/>
        <v>0</v>
      </c>
      <c r="AF68" s="53"/>
      <c r="AG68" s="70">
        <f t="shared" si="20"/>
        <v>0</v>
      </c>
      <c r="AH68" s="74">
        <f t="shared" si="21"/>
        <v>0</v>
      </c>
      <c r="AI68" s="63">
        <f t="shared" si="32"/>
        <v>0</v>
      </c>
      <c r="AJ68" s="53"/>
      <c r="AK68" s="70">
        <f t="shared" si="22"/>
        <v>0</v>
      </c>
      <c r="AL68" s="74">
        <f t="shared" si="23"/>
        <v>0</v>
      </c>
    </row>
    <row r="69" spans="1:38" x14ac:dyDescent="0.25">
      <c r="A69" s="35" t="s">
        <v>321</v>
      </c>
      <c r="B69" s="35" t="s">
        <v>103</v>
      </c>
      <c r="C69" s="35" t="s">
        <v>189</v>
      </c>
      <c r="D69" s="8">
        <v>3</v>
      </c>
      <c r="E69" s="83">
        <f>VLOOKUP($C69,Master_Device_DB!$C:$E,2,0)</f>
        <v>0.16</v>
      </c>
      <c r="F69" s="84">
        <f>VLOOKUP($C69,Master_Device_DB!$C:$E,3,0)</f>
        <v>1.5</v>
      </c>
      <c r="G69" s="63">
        <f t="shared" ref="G69:G132" si="34">$D69*H69</f>
        <v>30</v>
      </c>
      <c r="H69" s="53">
        <v>10</v>
      </c>
      <c r="I69" s="70">
        <f t="shared" si="8"/>
        <v>1.6</v>
      </c>
      <c r="J69" s="74">
        <f t="shared" si="9"/>
        <v>15</v>
      </c>
      <c r="K69" s="63">
        <f t="shared" si="26"/>
        <v>30</v>
      </c>
      <c r="L69" s="53">
        <v>10</v>
      </c>
      <c r="M69" s="70">
        <f t="shared" si="10"/>
        <v>1.6</v>
      </c>
      <c r="N69" s="74">
        <f t="shared" si="11"/>
        <v>15</v>
      </c>
      <c r="O69" s="63">
        <f t="shared" si="27"/>
        <v>30</v>
      </c>
      <c r="P69" s="53">
        <v>10</v>
      </c>
      <c r="Q69" s="70">
        <f t="shared" si="12"/>
        <v>1.6</v>
      </c>
      <c r="R69" s="74">
        <f t="shared" si="13"/>
        <v>15</v>
      </c>
      <c r="S69" s="63">
        <f t="shared" si="28"/>
        <v>30</v>
      </c>
      <c r="T69" s="53">
        <v>10</v>
      </c>
      <c r="U69" s="70">
        <f t="shared" si="14"/>
        <v>1.6</v>
      </c>
      <c r="V69" s="74">
        <f t="shared" si="15"/>
        <v>15</v>
      </c>
      <c r="W69" s="63">
        <f t="shared" si="29"/>
        <v>30</v>
      </c>
      <c r="X69" s="53">
        <v>10</v>
      </c>
      <c r="Y69" s="70">
        <f t="shared" si="16"/>
        <v>1.6</v>
      </c>
      <c r="Z69" s="74">
        <f t="shared" si="17"/>
        <v>15</v>
      </c>
      <c r="AA69" s="63">
        <f t="shared" si="30"/>
        <v>30</v>
      </c>
      <c r="AB69" s="53">
        <v>10</v>
      </c>
      <c r="AC69" s="70">
        <f t="shared" si="18"/>
        <v>1.6</v>
      </c>
      <c r="AD69" s="74">
        <f t="shared" si="19"/>
        <v>15</v>
      </c>
      <c r="AE69" s="63">
        <f t="shared" si="31"/>
        <v>30</v>
      </c>
      <c r="AF69" s="53">
        <v>10</v>
      </c>
      <c r="AG69" s="70">
        <f t="shared" si="20"/>
        <v>1.6</v>
      </c>
      <c r="AH69" s="74">
        <f t="shared" si="21"/>
        <v>15</v>
      </c>
      <c r="AI69" s="63">
        <f t="shared" si="32"/>
        <v>30</v>
      </c>
      <c r="AJ69" s="53">
        <v>10</v>
      </c>
      <c r="AK69" s="70">
        <f t="shared" si="22"/>
        <v>1.6</v>
      </c>
      <c r="AL69" s="74">
        <f t="shared" si="23"/>
        <v>15</v>
      </c>
    </row>
    <row r="70" spans="1:38" x14ac:dyDescent="0.25">
      <c r="A70" s="35" t="s">
        <v>321</v>
      </c>
      <c r="B70" s="35" t="s">
        <v>230</v>
      </c>
      <c r="C70" s="35" t="s">
        <v>236</v>
      </c>
      <c r="D70" s="8">
        <v>1</v>
      </c>
      <c r="E70" s="83">
        <f>VLOOKUP($C70,Master_Device_DB!$C:$E,2,0)</f>
        <v>0.3</v>
      </c>
      <c r="F70" s="84">
        <f>VLOOKUP($C70,Master_Device_DB!$C:$E,3,0)</f>
        <v>5</v>
      </c>
      <c r="G70" s="63">
        <f t="shared" si="34"/>
        <v>0</v>
      </c>
      <c r="H70" s="53"/>
      <c r="I70" s="70">
        <f t="shared" si="8"/>
        <v>0</v>
      </c>
      <c r="J70" s="74">
        <f t="shared" si="9"/>
        <v>0</v>
      </c>
      <c r="K70" s="63">
        <f t="shared" ref="K70:K101" si="35">$D70*L70</f>
        <v>0</v>
      </c>
      <c r="L70" s="53"/>
      <c r="M70" s="70">
        <f t="shared" si="10"/>
        <v>0</v>
      </c>
      <c r="N70" s="74">
        <f t="shared" si="11"/>
        <v>0</v>
      </c>
      <c r="O70" s="63">
        <f t="shared" ref="O70:O101" si="36">$D70*P70</f>
        <v>0</v>
      </c>
      <c r="P70" s="53"/>
      <c r="Q70" s="70">
        <f t="shared" si="12"/>
        <v>0</v>
      </c>
      <c r="R70" s="74">
        <f t="shared" si="13"/>
        <v>0</v>
      </c>
      <c r="S70" s="63">
        <f t="shared" ref="S70:S101" si="37">$D70*T70</f>
        <v>0</v>
      </c>
      <c r="T70" s="53"/>
      <c r="U70" s="70">
        <f t="shared" si="14"/>
        <v>0</v>
      </c>
      <c r="V70" s="74">
        <f t="shared" si="15"/>
        <v>0</v>
      </c>
      <c r="W70" s="63">
        <f t="shared" ref="W70:W101" si="38">$D70*X70</f>
        <v>0</v>
      </c>
      <c r="X70" s="53"/>
      <c r="Y70" s="70">
        <f t="shared" si="16"/>
        <v>0</v>
      </c>
      <c r="Z70" s="74">
        <f t="shared" si="17"/>
        <v>0</v>
      </c>
      <c r="AA70" s="63">
        <f t="shared" ref="AA70:AA101" si="39">$D70*AB70</f>
        <v>0</v>
      </c>
      <c r="AB70" s="53"/>
      <c r="AC70" s="70">
        <f t="shared" si="18"/>
        <v>0</v>
      </c>
      <c r="AD70" s="74">
        <f t="shared" si="19"/>
        <v>0</v>
      </c>
      <c r="AE70" s="63">
        <f t="shared" ref="AE70:AE101" si="40">$D70*AF70</f>
        <v>0</v>
      </c>
      <c r="AF70" s="53"/>
      <c r="AG70" s="70">
        <f t="shared" si="20"/>
        <v>0</v>
      </c>
      <c r="AH70" s="74">
        <f t="shared" si="21"/>
        <v>0</v>
      </c>
      <c r="AI70" s="63">
        <f t="shared" ref="AI70:AI101" si="41">$D70*AJ70</f>
        <v>0</v>
      </c>
      <c r="AJ70" s="53"/>
      <c r="AK70" s="70">
        <f t="shared" si="22"/>
        <v>0</v>
      </c>
      <c r="AL70" s="74">
        <f t="shared" si="23"/>
        <v>0</v>
      </c>
    </row>
    <row r="71" spans="1:38" x14ac:dyDescent="0.25">
      <c r="A71" s="35" t="s">
        <v>321</v>
      </c>
      <c r="B71" s="35" t="s">
        <v>231</v>
      </c>
      <c r="C71" s="35" t="s">
        <v>237</v>
      </c>
      <c r="D71" s="8">
        <v>1</v>
      </c>
      <c r="E71" s="83">
        <f>VLOOKUP($C71,Master_Device_DB!$C:$E,2,0)</f>
        <v>0.3</v>
      </c>
      <c r="F71" s="84">
        <f>VLOOKUP($C71,Master_Device_DB!$C:$E,3,0)</f>
        <v>5</v>
      </c>
      <c r="G71" s="63">
        <f t="shared" si="34"/>
        <v>0</v>
      </c>
      <c r="H71" s="53"/>
      <c r="I71" s="70">
        <f t="shared" ref="I71:I134" si="42">H71*$E71</f>
        <v>0</v>
      </c>
      <c r="J71" s="74">
        <f t="shared" ref="J71:J134" si="43">H71*$F71</f>
        <v>0</v>
      </c>
      <c r="K71" s="63">
        <f t="shared" si="35"/>
        <v>0</v>
      </c>
      <c r="L71" s="53"/>
      <c r="M71" s="70">
        <f t="shared" ref="M71:M134" si="44">L71*$E71</f>
        <v>0</v>
      </c>
      <c r="N71" s="74">
        <f t="shared" ref="N71:N134" si="45">L71*$F71</f>
        <v>0</v>
      </c>
      <c r="O71" s="63">
        <f t="shared" si="36"/>
        <v>0</v>
      </c>
      <c r="P71" s="53"/>
      <c r="Q71" s="70">
        <f t="shared" ref="Q71:Q134" si="46">P71*$E71</f>
        <v>0</v>
      </c>
      <c r="R71" s="74">
        <f t="shared" ref="R71:R134" si="47">P71*$F71</f>
        <v>0</v>
      </c>
      <c r="S71" s="63">
        <f t="shared" si="37"/>
        <v>0</v>
      </c>
      <c r="T71" s="53"/>
      <c r="U71" s="70">
        <f t="shared" ref="U71:U134" si="48">T71*$E71</f>
        <v>0</v>
      </c>
      <c r="V71" s="74">
        <f t="shared" ref="V71:V134" si="49">T71*$F71</f>
        <v>0</v>
      </c>
      <c r="W71" s="63">
        <f t="shared" si="38"/>
        <v>0</v>
      </c>
      <c r="X71" s="53"/>
      <c r="Y71" s="70">
        <f t="shared" ref="Y71:Y134" si="50">X71*$E71</f>
        <v>0</v>
      </c>
      <c r="Z71" s="74">
        <f t="shared" ref="Z71:Z134" si="51">X71*$F71</f>
        <v>0</v>
      </c>
      <c r="AA71" s="63">
        <f t="shared" si="39"/>
        <v>0</v>
      </c>
      <c r="AB71" s="53"/>
      <c r="AC71" s="70">
        <f t="shared" ref="AC71:AC134" si="52">AB71*$E71</f>
        <v>0</v>
      </c>
      <c r="AD71" s="74">
        <f t="shared" ref="AD71:AD134" si="53">AB71*$F71</f>
        <v>0</v>
      </c>
      <c r="AE71" s="63">
        <f t="shared" si="40"/>
        <v>0</v>
      </c>
      <c r="AF71" s="53"/>
      <c r="AG71" s="70">
        <f t="shared" ref="AG71:AG134" si="54">AF71*$E71</f>
        <v>0</v>
      </c>
      <c r="AH71" s="74">
        <f t="shared" ref="AH71:AH134" si="55">AF71*$F71</f>
        <v>0</v>
      </c>
      <c r="AI71" s="63">
        <f t="shared" si="41"/>
        <v>0</v>
      </c>
      <c r="AJ71" s="53"/>
      <c r="AK71" s="70">
        <f t="shared" ref="AK71:AK134" si="56">AJ71*$E71</f>
        <v>0</v>
      </c>
      <c r="AL71" s="74">
        <f t="shared" ref="AL71:AL134" si="57">AJ71*$F71</f>
        <v>0</v>
      </c>
    </row>
    <row r="72" spans="1:38" x14ac:dyDescent="0.25">
      <c r="A72" s="35" t="s">
        <v>321</v>
      </c>
      <c r="B72" s="35" t="s">
        <v>232</v>
      </c>
      <c r="C72" s="35" t="s">
        <v>237</v>
      </c>
      <c r="D72" s="8">
        <v>1</v>
      </c>
      <c r="E72" s="83">
        <f>VLOOKUP($C72,Master_Device_DB!$C:$E,2,0)</f>
        <v>0.3</v>
      </c>
      <c r="F72" s="84">
        <f>VLOOKUP($C72,Master_Device_DB!$C:$E,3,0)</f>
        <v>5</v>
      </c>
      <c r="G72" s="63">
        <f t="shared" si="34"/>
        <v>0</v>
      </c>
      <c r="H72" s="53"/>
      <c r="I72" s="70">
        <f t="shared" si="42"/>
        <v>0</v>
      </c>
      <c r="J72" s="74">
        <f t="shared" si="43"/>
        <v>0</v>
      </c>
      <c r="K72" s="63">
        <f t="shared" si="35"/>
        <v>0</v>
      </c>
      <c r="L72" s="53"/>
      <c r="M72" s="70">
        <f t="shared" si="44"/>
        <v>0</v>
      </c>
      <c r="N72" s="74">
        <f t="shared" si="45"/>
        <v>0</v>
      </c>
      <c r="O72" s="63">
        <f t="shared" si="36"/>
        <v>0</v>
      </c>
      <c r="P72" s="53"/>
      <c r="Q72" s="70">
        <f t="shared" si="46"/>
        <v>0</v>
      </c>
      <c r="R72" s="74">
        <f t="shared" si="47"/>
        <v>0</v>
      </c>
      <c r="S72" s="63">
        <f t="shared" si="37"/>
        <v>0</v>
      </c>
      <c r="T72" s="53"/>
      <c r="U72" s="70">
        <f t="shared" si="48"/>
        <v>0</v>
      </c>
      <c r="V72" s="74">
        <f t="shared" si="49"/>
        <v>0</v>
      </c>
      <c r="W72" s="63">
        <f t="shared" si="38"/>
        <v>0</v>
      </c>
      <c r="X72" s="53"/>
      <c r="Y72" s="70">
        <f t="shared" si="50"/>
        <v>0</v>
      </c>
      <c r="Z72" s="74">
        <f t="shared" si="51"/>
        <v>0</v>
      </c>
      <c r="AA72" s="63">
        <f t="shared" si="39"/>
        <v>0</v>
      </c>
      <c r="AB72" s="53"/>
      <c r="AC72" s="70">
        <f t="shared" si="52"/>
        <v>0</v>
      </c>
      <c r="AD72" s="74">
        <f t="shared" si="53"/>
        <v>0</v>
      </c>
      <c r="AE72" s="63">
        <f t="shared" si="40"/>
        <v>0</v>
      </c>
      <c r="AF72" s="53"/>
      <c r="AG72" s="70">
        <f t="shared" si="54"/>
        <v>0</v>
      </c>
      <c r="AH72" s="74">
        <f t="shared" si="55"/>
        <v>0</v>
      </c>
      <c r="AI72" s="63">
        <f t="shared" si="41"/>
        <v>0</v>
      </c>
      <c r="AJ72" s="53"/>
      <c r="AK72" s="70">
        <f t="shared" si="56"/>
        <v>0</v>
      </c>
      <c r="AL72" s="74">
        <f t="shared" si="57"/>
        <v>0</v>
      </c>
    </row>
    <row r="73" spans="1:38" x14ac:dyDescent="0.25">
      <c r="A73" s="35" t="s">
        <v>321</v>
      </c>
      <c r="B73" s="35" t="s">
        <v>233</v>
      </c>
      <c r="C73" s="35" t="s">
        <v>238</v>
      </c>
      <c r="D73" s="8">
        <v>1</v>
      </c>
      <c r="E73" s="83">
        <f>VLOOKUP($C73,Master_Device_DB!$C:$E,2,0)</f>
        <v>0.4</v>
      </c>
      <c r="F73" s="84">
        <f>VLOOKUP($C73,Master_Device_DB!$C:$E,3,0)</f>
        <v>7.6</v>
      </c>
      <c r="G73" s="63">
        <f t="shared" si="34"/>
        <v>0</v>
      </c>
      <c r="H73" s="53"/>
      <c r="I73" s="70">
        <f t="shared" si="42"/>
        <v>0</v>
      </c>
      <c r="J73" s="74">
        <f t="shared" si="43"/>
        <v>0</v>
      </c>
      <c r="K73" s="63">
        <f t="shared" si="35"/>
        <v>0</v>
      </c>
      <c r="L73" s="53"/>
      <c r="M73" s="70">
        <f t="shared" si="44"/>
        <v>0</v>
      </c>
      <c r="N73" s="74">
        <f t="shared" si="45"/>
        <v>0</v>
      </c>
      <c r="O73" s="63">
        <f t="shared" si="36"/>
        <v>0</v>
      </c>
      <c r="P73" s="53"/>
      <c r="Q73" s="70">
        <f t="shared" si="46"/>
        <v>0</v>
      </c>
      <c r="R73" s="74">
        <f t="shared" si="47"/>
        <v>0</v>
      </c>
      <c r="S73" s="63">
        <f t="shared" si="37"/>
        <v>0</v>
      </c>
      <c r="T73" s="53"/>
      <c r="U73" s="70">
        <f t="shared" si="48"/>
        <v>0</v>
      </c>
      <c r="V73" s="74">
        <f t="shared" si="49"/>
        <v>0</v>
      </c>
      <c r="W73" s="63">
        <f t="shared" si="38"/>
        <v>0</v>
      </c>
      <c r="X73" s="53"/>
      <c r="Y73" s="70">
        <f t="shared" si="50"/>
        <v>0</v>
      </c>
      <c r="Z73" s="74">
        <f t="shared" si="51"/>
        <v>0</v>
      </c>
      <c r="AA73" s="63">
        <f t="shared" si="39"/>
        <v>0</v>
      </c>
      <c r="AB73" s="53"/>
      <c r="AC73" s="70">
        <f t="shared" si="52"/>
        <v>0</v>
      </c>
      <c r="AD73" s="74">
        <f t="shared" si="53"/>
        <v>0</v>
      </c>
      <c r="AE73" s="63">
        <f t="shared" si="40"/>
        <v>0</v>
      </c>
      <c r="AF73" s="53"/>
      <c r="AG73" s="70">
        <f t="shared" si="54"/>
        <v>0</v>
      </c>
      <c r="AH73" s="74">
        <f t="shared" si="55"/>
        <v>0</v>
      </c>
      <c r="AI73" s="63">
        <f t="shared" si="41"/>
        <v>0</v>
      </c>
      <c r="AJ73" s="53"/>
      <c r="AK73" s="70">
        <f t="shared" si="56"/>
        <v>0</v>
      </c>
      <c r="AL73" s="74">
        <f t="shared" si="57"/>
        <v>0</v>
      </c>
    </row>
    <row r="74" spans="1:38" x14ac:dyDescent="0.25">
      <c r="A74" s="35" t="s">
        <v>321</v>
      </c>
      <c r="B74" s="35" t="s">
        <v>233</v>
      </c>
      <c r="C74" s="35" t="s">
        <v>239</v>
      </c>
      <c r="D74" s="8">
        <v>1</v>
      </c>
      <c r="E74" s="83">
        <f>VLOOKUP($C74,Master_Device_DB!$C:$E,2,0)</f>
        <v>0.4</v>
      </c>
      <c r="F74" s="84">
        <f>VLOOKUP($C74,Master_Device_DB!$C:$E,3,0)</f>
        <v>7.6</v>
      </c>
      <c r="G74" s="63">
        <f t="shared" si="34"/>
        <v>0</v>
      </c>
      <c r="H74" s="53"/>
      <c r="I74" s="70">
        <f t="shared" si="42"/>
        <v>0</v>
      </c>
      <c r="J74" s="74">
        <f t="shared" si="43"/>
        <v>0</v>
      </c>
      <c r="K74" s="63">
        <f t="shared" si="35"/>
        <v>0</v>
      </c>
      <c r="L74" s="53"/>
      <c r="M74" s="70">
        <f t="shared" si="44"/>
        <v>0</v>
      </c>
      <c r="N74" s="74">
        <f t="shared" si="45"/>
        <v>0</v>
      </c>
      <c r="O74" s="63">
        <f t="shared" si="36"/>
        <v>0</v>
      </c>
      <c r="P74" s="53"/>
      <c r="Q74" s="70">
        <f t="shared" si="46"/>
        <v>0</v>
      </c>
      <c r="R74" s="74">
        <f t="shared" si="47"/>
        <v>0</v>
      </c>
      <c r="S74" s="63">
        <f t="shared" si="37"/>
        <v>0</v>
      </c>
      <c r="T74" s="53"/>
      <c r="U74" s="70">
        <f t="shared" si="48"/>
        <v>0</v>
      </c>
      <c r="V74" s="74">
        <f t="shared" si="49"/>
        <v>0</v>
      </c>
      <c r="W74" s="63">
        <f t="shared" si="38"/>
        <v>0</v>
      </c>
      <c r="X74" s="53"/>
      <c r="Y74" s="70">
        <f t="shared" si="50"/>
        <v>0</v>
      </c>
      <c r="Z74" s="74">
        <f t="shared" si="51"/>
        <v>0</v>
      </c>
      <c r="AA74" s="63">
        <f t="shared" si="39"/>
        <v>0</v>
      </c>
      <c r="AB74" s="53"/>
      <c r="AC74" s="70">
        <f t="shared" si="52"/>
        <v>0</v>
      </c>
      <c r="AD74" s="74">
        <f t="shared" si="53"/>
        <v>0</v>
      </c>
      <c r="AE74" s="63">
        <f t="shared" si="40"/>
        <v>0</v>
      </c>
      <c r="AF74" s="53"/>
      <c r="AG74" s="70">
        <f t="shared" si="54"/>
        <v>0</v>
      </c>
      <c r="AH74" s="74">
        <f t="shared" si="55"/>
        <v>0</v>
      </c>
      <c r="AI74" s="63">
        <f t="shared" si="41"/>
        <v>0</v>
      </c>
      <c r="AJ74" s="53"/>
      <c r="AK74" s="70">
        <f t="shared" si="56"/>
        <v>0</v>
      </c>
      <c r="AL74" s="74">
        <f t="shared" si="57"/>
        <v>0</v>
      </c>
    </row>
    <row r="75" spans="1:38" x14ac:dyDescent="0.25">
      <c r="A75" s="35" t="s">
        <v>321</v>
      </c>
      <c r="B75" s="35" t="s">
        <v>234</v>
      </c>
      <c r="C75" s="35" t="s">
        <v>240</v>
      </c>
      <c r="D75" s="8">
        <v>1</v>
      </c>
      <c r="E75" s="83">
        <f>VLOOKUP($C75,Master_Device_DB!$C:$E,2,0)</f>
        <v>0.4</v>
      </c>
      <c r="F75" s="84">
        <f>VLOOKUP($C75,Master_Device_DB!$C:$E,3,0)</f>
        <v>5.0999999999999996</v>
      </c>
      <c r="G75" s="63">
        <f t="shared" si="34"/>
        <v>0</v>
      </c>
      <c r="H75" s="53"/>
      <c r="I75" s="70">
        <f t="shared" si="42"/>
        <v>0</v>
      </c>
      <c r="J75" s="74">
        <f t="shared" si="43"/>
        <v>0</v>
      </c>
      <c r="K75" s="63">
        <f t="shared" si="35"/>
        <v>0</v>
      </c>
      <c r="L75" s="53"/>
      <c r="M75" s="70">
        <f t="shared" si="44"/>
        <v>0</v>
      </c>
      <c r="N75" s="74">
        <f t="shared" si="45"/>
        <v>0</v>
      </c>
      <c r="O75" s="63">
        <f t="shared" si="36"/>
        <v>0</v>
      </c>
      <c r="P75" s="53"/>
      <c r="Q75" s="70">
        <f t="shared" si="46"/>
        <v>0</v>
      </c>
      <c r="R75" s="74">
        <f t="shared" si="47"/>
        <v>0</v>
      </c>
      <c r="S75" s="63">
        <f t="shared" si="37"/>
        <v>0</v>
      </c>
      <c r="T75" s="53"/>
      <c r="U75" s="70">
        <f t="shared" si="48"/>
        <v>0</v>
      </c>
      <c r="V75" s="74">
        <f t="shared" si="49"/>
        <v>0</v>
      </c>
      <c r="W75" s="63">
        <f t="shared" si="38"/>
        <v>0</v>
      </c>
      <c r="X75" s="53"/>
      <c r="Y75" s="70">
        <f t="shared" si="50"/>
        <v>0</v>
      </c>
      <c r="Z75" s="74">
        <f t="shared" si="51"/>
        <v>0</v>
      </c>
      <c r="AA75" s="63">
        <f t="shared" si="39"/>
        <v>0</v>
      </c>
      <c r="AB75" s="53"/>
      <c r="AC75" s="70">
        <f t="shared" si="52"/>
        <v>0</v>
      </c>
      <c r="AD75" s="74">
        <f t="shared" si="53"/>
        <v>0</v>
      </c>
      <c r="AE75" s="63">
        <f t="shared" si="40"/>
        <v>0</v>
      </c>
      <c r="AF75" s="53"/>
      <c r="AG75" s="70">
        <f t="shared" si="54"/>
        <v>0</v>
      </c>
      <c r="AH75" s="74">
        <f t="shared" si="55"/>
        <v>0</v>
      </c>
      <c r="AI75" s="63">
        <f t="shared" si="41"/>
        <v>0</v>
      </c>
      <c r="AJ75" s="53"/>
      <c r="AK75" s="70">
        <f t="shared" si="56"/>
        <v>0</v>
      </c>
      <c r="AL75" s="74">
        <f t="shared" si="57"/>
        <v>0</v>
      </c>
    </row>
    <row r="76" spans="1:38" x14ac:dyDescent="0.25">
      <c r="A76" s="35" t="s">
        <v>321</v>
      </c>
      <c r="B76" s="35" t="s">
        <v>234</v>
      </c>
      <c r="C76" s="35" t="s">
        <v>241</v>
      </c>
      <c r="D76" s="8">
        <v>1</v>
      </c>
      <c r="E76" s="83">
        <f>VLOOKUP($C76,Master_Device_DB!$C:$E,2,0)</f>
        <v>0.3</v>
      </c>
      <c r="F76" s="84">
        <f>VLOOKUP($C76,Master_Device_DB!$C:$E,3,0)</f>
        <v>5</v>
      </c>
      <c r="G76" s="63">
        <f t="shared" si="34"/>
        <v>0</v>
      </c>
      <c r="H76" s="53"/>
      <c r="I76" s="70">
        <f t="shared" si="42"/>
        <v>0</v>
      </c>
      <c r="J76" s="74">
        <f t="shared" si="43"/>
        <v>0</v>
      </c>
      <c r="K76" s="63">
        <f t="shared" si="35"/>
        <v>0</v>
      </c>
      <c r="L76" s="53"/>
      <c r="M76" s="70">
        <f t="shared" si="44"/>
        <v>0</v>
      </c>
      <c r="N76" s="74">
        <f t="shared" si="45"/>
        <v>0</v>
      </c>
      <c r="O76" s="63">
        <f t="shared" si="36"/>
        <v>0</v>
      </c>
      <c r="P76" s="53"/>
      <c r="Q76" s="70">
        <f t="shared" si="46"/>
        <v>0</v>
      </c>
      <c r="R76" s="74">
        <f t="shared" si="47"/>
        <v>0</v>
      </c>
      <c r="S76" s="63">
        <f t="shared" si="37"/>
        <v>0</v>
      </c>
      <c r="T76" s="53"/>
      <c r="U76" s="70">
        <f t="shared" si="48"/>
        <v>0</v>
      </c>
      <c r="V76" s="74">
        <f t="shared" si="49"/>
        <v>0</v>
      </c>
      <c r="W76" s="63">
        <f t="shared" si="38"/>
        <v>0</v>
      </c>
      <c r="X76" s="53"/>
      <c r="Y76" s="70">
        <f t="shared" si="50"/>
        <v>0</v>
      </c>
      <c r="Z76" s="74">
        <f t="shared" si="51"/>
        <v>0</v>
      </c>
      <c r="AA76" s="63">
        <f t="shared" si="39"/>
        <v>0</v>
      </c>
      <c r="AB76" s="53"/>
      <c r="AC76" s="70">
        <f t="shared" si="52"/>
        <v>0</v>
      </c>
      <c r="AD76" s="74">
        <f t="shared" si="53"/>
        <v>0</v>
      </c>
      <c r="AE76" s="63">
        <f t="shared" si="40"/>
        <v>0</v>
      </c>
      <c r="AF76" s="53"/>
      <c r="AG76" s="70">
        <f t="shared" si="54"/>
        <v>0</v>
      </c>
      <c r="AH76" s="74">
        <f t="shared" si="55"/>
        <v>0</v>
      </c>
      <c r="AI76" s="63">
        <f t="shared" si="41"/>
        <v>0</v>
      </c>
      <c r="AJ76" s="53"/>
      <c r="AK76" s="70">
        <f t="shared" si="56"/>
        <v>0</v>
      </c>
      <c r="AL76" s="74">
        <f t="shared" si="57"/>
        <v>0</v>
      </c>
    </row>
    <row r="77" spans="1:38" x14ac:dyDescent="0.25">
      <c r="A77" s="35" t="s">
        <v>321</v>
      </c>
      <c r="B77" s="35" t="s">
        <v>235</v>
      </c>
      <c r="C77" s="35" t="s">
        <v>242</v>
      </c>
      <c r="D77" s="8">
        <v>1</v>
      </c>
      <c r="E77" s="83">
        <f>VLOOKUP($C77,Master_Device_DB!$C:$E,2,0)</f>
        <v>0.3</v>
      </c>
      <c r="F77" s="84">
        <f>VLOOKUP($C77,Master_Device_DB!$C:$E,3,0)</f>
        <v>5.0999999999999996</v>
      </c>
      <c r="G77" s="63">
        <f t="shared" si="34"/>
        <v>0</v>
      </c>
      <c r="H77" s="53"/>
      <c r="I77" s="70">
        <f t="shared" si="42"/>
        <v>0</v>
      </c>
      <c r="J77" s="74">
        <f t="shared" si="43"/>
        <v>0</v>
      </c>
      <c r="K77" s="63">
        <f t="shared" si="35"/>
        <v>0</v>
      </c>
      <c r="L77" s="53"/>
      <c r="M77" s="70">
        <f t="shared" si="44"/>
        <v>0</v>
      </c>
      <c r="N77" s="74">
        <f t="shared" si="45"/>
        <v>0</v>
      </c>
      <c r="O77" s="63">
        <f t="shared" si="36"/>
        <v>0</v>
      </c>
      <c r="P77" s="53"/>
      <c r="Q77" s="70">
        <f t="shared" si="46"/>
        <v>0</v>
      </c>
      <c r="R77" s="74">
        <f t="shared" si="47"/>
        <v>0</v>
      </c>
      <c r="S77" s="63">
        <f t="shared" si="37"/>
        <v>0</v>
      </c>
      <c r="T77" s="53"/>
      <c r="U77" s="70">
        <f t="shared" si="48"/>
        <v>0</v>
      </c>
      <c r="V77" s="74">
        <f t="shared" si="49"/>
        <v>0</v>
      </c>
      <c r="W77" s="63">
        <f t="shared" si="38"/>
        <v>0</v>
      </c>
      <c r="X77" s="53"/>
      <c r="Y77" s="70">
        <f t="shared" si="50"/>
        <v>0</v>
      </c>
      <c r="Z77" s="74">
        <f t="shared" si="51"/>
        <v>0</v>
      </c>
      <c r="AA77" s="63">
        <f t="shared" si="39"/>
        <v>0</v>
      </c>
      <c r="AB77" s="53"/>
      <c r="AC77" s="70">
        <f t="shared" si="52"/>
        <v>0</v>
      </c>
      <c r="AD77" s="74">
        <f t="shared" si="53"/>
        <v>0</v>
      </c>
      <c r="AE77" s="63">
        <f t="shared" si="40"/>
        <v>0</v>
      </c>
      <c r="AF77" s="53"/>
      <c r="AG77" s="70">
        <f t="shared" si="54"/>
        <v>0</v>
      </c>
      <c r="AH77" s="74">
        <f t="shared" si="55"/>
        <v>0</v>
      </c>
      <c r="AI77" s="63">
        <f t="shared" si="41"/>
        <v>0</v>
      </c>
      <c r="AJ77" s="53"/>
      <c r="AK77" s="70">
        <f t="shared" si="56"/>
        <v>0</v>
      </c>
      <c r="AL77" s="74">
        <f t="shared" si="57"/>
        <v>0</v>
      </c>
    </row>
    <row r="78" spans="1:38" x14ac:dyDescent="0.25">
      <c r="A78" s="35" t="s">
        <v>321</v>
      </c>
      <c r="B78" s="35" t="s">
        <v>235</v>
      </c>
      <c r="C78" s="35" t="s">
        <v>243</v>
      </c>
      <c r="D78" s="8">
        <v>1</v>
      </c>
      <c r="E78" s="83">
        <f>VLOOKUP($C78,Master_Device_DB!$C:$E,2,0)</f>
        <v>0.3</v>
      </c>
      <c r="F78" s="84">
        <f>VLOOKUP($C78,Master_Device_DB!$C:$E,3,0)</f>
        <v>5.0999999999999996</v>
      </c>
      <c r="G78" s="63">
        <f t="shared" si="34"/>
        <v>0</v>
      </c>
      <c r="H78" s="53"/>
      <c r="I78" s="70">
        <f t="shared" si="42"/>
        <v>0</v>
      </c>
      <c r="J78" s="74">
        <f t="shared" si="43"/>
        <v>0</v>
      </c>
      <c r="K78" s="63">
        <f t="shared" si="35"/>
        <v>0</v>
      </c>
      <c r="L78" s="53"/>
      <c r="M78" s="70">
        <f t="shared" si="44"/>
        <v>0</v>
      </c>
      <c r="N78" s="74">
        <f t="shared" si="45"/>
        <v>0</v>
      </c>
      <c r="O78" s="63">
        <f t="shared" si="36"/>
        <v>0</v>
      </c>
      <c r="P78" s="53"/>
      <c r="Q78" s="70">
        <f t="shared" si="46"/>
        <v>0</v>
      </c>
      <c r="R78" s="74">
        <f t="shared" si="47"/>
        <v>0</v>
      </c>
      <c r="S78" s="63">
        <f t="shared" si="37"/>
        <v>0</v>
      </c>
      <c r="T78" s="53"/>
      <c r="U78" s="70">
        <f t="shared" si="48"/>
        <v>0</v>
      </c>
      <c r="V78" s="74">
        <f t="shared" si="49"/>
        <v>0</v>
      </c>
      <c r="W78" s="63">
        <f t="shared" si="38"/>
        <v>0</v>
      </c>
      <c r="X78" s="53"/>
      <c r="Y78" s="70">
        <f t="shared" si="50"/>
        <v>0</v>
      </c>
      <c r="Z78" s="74">
        <f t="shared" si="51"/>
        <v>0</v>
      </c>
      <c r="AA78" s="63">
        <f t="shared" si="39"/>
        <v>0</v>
      </c>
      <c r="AB78" s="53"/>
      <c r="AC78" s="70">
        <f t="shared" si="52"/>
        <v>0</v>
      </c>
      <c r="AD78" s="74">
        <f t="shared" si="53"/>
        <v>0</v>
      </c>
      <c r="AE78" s="63">
        <f t="shared" si="40"/>
        <v>0</v>
      </c>
      <c r="AF78" s="53"/>
      <c r="AG78" s="70">
        <f t="shared" si="54"/>
        <v>0</v>
      </c>
      <c r="AH78" s="74">
        <f t="shared" si="55"/>
        <v>0</v>
      </c>
      <c r="AI78" s="63">
        <f t="shared" si="41"/>
        <v>0</v>
      </c>
      <c r="AJ78" s="53"/>
      <c r="AK78" s="70">
        <f t="shared" si="56"/>
        <v>0</v>
      </c>
      <c r="AL78" s="74">
        <f t="shared" si="57"/>
        <v>0</v>
      </c>
    </row>
    <row r="79" spans="1:38" x14ac:dyDescent="0.25">
      <c r="A79" s="35" t="s">
        <v>321</v>
      </c>
      <c r="B79" s="35" t="s">
        <v>250</v>
      </c>
      <c r="C79" s="35" t="s">
        <v>244</v>
      </c>
      <c r="D79" s="8">
        <v>1</v>
      </c>
      <c r="E79" s="83">
        <f>VLOOKUP($C79,Master_Device_DB!$C:$E,2,0)</f>
        <v>0.3</v>
      </c>
      <c r="F79" s="84">
        <f>VLOOKUP($C79,Master_Device_DB!$C:$E,3,0)</f>
        <v>11.5</v>
      </c>
      <c r="G79" s="63">
        <f t="shared" si="34"/>
        <v>0</v>
      </c>
      <c r="H79" s="53"/>
      <c r="I79" s="70">
        <f t="shared" si="42"/>
        <v>0</v>
      </c>
      <c r="J79" s="74">
        <f t="shared" si="43"/>
        <v>0</v>
      </c>
      <c r="K79" s="63">
        <f t="shared" si="35"/>
        <v>0</v>
      </c>
      <c r="L79" s="53"/>
      <c r="M79" s="70">
        <f t="shared" si="44"/>
        <v>0</v>
      </c>
      <c r="N79" s="74">
        <f t="shared" si="45"/>
        <v>0</v>
      </c>
      <c r="O79" s="63">
        <f t="shared" si="36"/>
        <v>0</v>
      </c>
      <c r="P79" s="53"/>
      <c r="Q79" s="70">
        <f t="shared" si="46"/>
        <v>0</v>
      </c>
      <c r="R79" s="74">
        <f t="shared" si="47"/>
        <v>0</v>
      </c>
      <c r="S79" s="63">
        <f t="shared" si="37"/>
        <v>0</v>
      </c>
      <c r="T79" s="53"/>
      <c r="U79" s="70">
        <f t="shared" si="48"/>
        <v>0</v>
      </c>
      <c r="V79" s="74">
        <f t="shared" si="49"/>
        <v>0</v>
      </c>
      <c r="W79" s="63">
        <f t="shared" si="38"/>
        <v>0</v>
      </c>
      <c r="X79" s="53"/>
      <c r="Y79" s="70">
        <f t="shared" si="50"/>
        <v>0</v>
      </c>
      <c r="Z79" s="74">
        <f t="shared" si="51"/>
        <v>0</v>
      </c>
      <c r="AA79" s="63">
        <f t="shared" si="39"/>
        <v>0</v>
      </c>
      <c r="AB79" s="53"/>
      <c r="AC79" s="70">
        <f t="shared" si="52"/>
        <v>0</v>
      </c>
      <c r="AD79" s="74">
        <f t="shared" si="53"/>
        <v>0</v>
      </c>
      <c r="AE79" s="63">
        <f t="shared" si="40"/>
        <v>0</v>
      </c>
      <c r="AF79" s="53"/>
      <c r="AG79" s="70">
        <f t="shared" si="54"/>
        <v>0</v>
      </c>
      <c r="AH79" s="74">
        <f t="shared" si="55"/>
        <v>0</v>
      </c>
      <c r="AI79" s="63">
        <f t="shared" si="41"/>
        <v>0</v>
      </c>
      <c r="AJ79" s="53"/>
      <c r="AK79" s="70">
        <f t="shared" si="56"/>
        <v>0</v>
      </c>
      <c r="AL79" s="74">
        <f t="shared" si="57"/>
        <v>0</v>
      </c>
    </row>
    <row r="80" spans="1:38" x14ac:dyDescent="0.25">
      <c r="A80" s="35" t="s">
        <v>321</v>
      </c>
      <c r="B80" s="35" t="s">
        <v>251</v>
      </c>
      <c r="C80" s="35" t="s">
        <v>245</v>
      </c>
      <c r="D80" s="8">
        <v>1</v>
      </c>
      <c r="E80" s="83">
        <f>VLOOKUP($C80,Master_Device_DB!$C:$E,2,0)</f>
        <v>0.4</v>
      </c>
      <c r="F80" s="84">
        <f>VLOOKUP($C80,Master_Device_DB!$C:$E,3,0)</f>
        <v>7.6</v>
      </c>
      <c r="G80" s="63">
        <f t="shared" si="34"/>
        <v>0</v>
      </c>
      <c r="H80" s="53"/>
      <c r="I80" s="70">
        <f t="shared" si="42"/>
        <v>0</v>
      </c>
      <c r="J80" s="74">
        <f t="shared" si="43"/>
        <v>0</v>
      </c>
      <c r="K80" s="63">
        <f t="shared" si="35"/>
        <v>0</v>
      </c>
      <c r="L80" s="53"/>
      <c r="M80" s="70">
        <f t="shared" si="44"/>
        <v>0</v>
      </c>
      <c r="N80" s="74">
        <f t="shared" si="45"/>
        <v>0</v>
      </c>
      <c r="O80" s="63">
        <f t="shared" si="36"/>
        <v>0</v>
      </c>
      <c r="P80" s="53"/>
      <c r="Q80" s="70">
        <f t="shared" si="46"/>
        <v>0</v>
      </c>
      <c r="R80" s="74">
        <f t="shared" si="47"/>
        <v>0</v>
      </c>
      <c r="S80" s="63">
        <f t="shared" si="37"/>
        <v>0</v>
      </c>
      <c r="T80" s="53"/>
      <c r="U80" s="70">
        <f t="shared" si="48"/>
        <v>0</v>
      </c>
      <c r="V80" s="74">
        <f t="shared" si="49"/>
        <v>0</v>
      </c>
      <c r="W80" s="63">
        <f t="shared" si="38"/>
        <v>0</v>
      </c>
      <c r="X80" s="53"/>
      <c r="Y80" s="70">
        <f t="shared" si="50"/>
        <v>0</v>
      </c>
      <c r="Z80" s="74">
        <f t="shared" si="51"/>
        <v>0</v>
      </c>
      <c r="AA80" s="63">
        <f t="shared" si="39"/>
        <v>0</v>
      </c>
      <c r="AB80" s="53"/>
      <c r="AC80" s="70">
        <f t="shared" si="52"/>
        <v>0</v>
      </c>
      <c r="AD80" s="74">
        <f t="shared" si="53"/>
        <v>0</v>
      </c>
      <c r="AE80" s="63">
        <f t="shared" si="40"/>
        <v>0</v>
      </c>
      <c r="AF80" s="53"/>
      <c r="AG80" s="70">
        <f t="shared" si="54"/>
        <v>0</v>
      </c>
      <c r="AH80" s="74">
        <f t="shared" si="55"/>
        <v>0</v>
      </c>
      <c r="AI80" s="63">
        <f t="shared" si="41"/>
        <v>0</v>
      </c>
      <c r="AJ80" s="53"/>
      <c r="AK80" s="70">
        <f t="shared" si="56"/>
        <v>0</v>
      </c>
      <c r="AL80" s="74">
        <f t="shared" si="57"/>
        <v>0</v>
      </c>
    </row>
    <row r="81" spans="1:38" x14ac:dyDescent="0.25">
      <c r="A81" s="35" t="s">
        <v>321</v>
      </c>
      <c r="B81" s="35" t="s">
        <v>252</v>
      </c>
      <c r="C81" s="35" t="s">
        <v>246</v>
      </c>
      <c r="D81" s="8">
        <v>1</v>
      </c>
      <c r="E81" s="83">
        <f>VLOOKUP($C81,Master_Device_DB!$C:$E,2,0)</f>
        <v>0.3</v>
      </c>
      <c r="F81" s="84">
        <f>VLOOKUP($C81,Master_Device_DB!$C:$E,3,0)</f>
        <v>5.0999999999999996</v>
      </c>
      <c r="G81" s="63">
        <f t="shared" si="34"/>
        <v>0</v>
      </c>
      <c r="H81" s="53"/>
      <c r="I81" s="70">
        <f t="shared" si="42"/>
        <v>0</v>
      </c>
      <c r="J81" s="74">
        <f t="shared" si="43"/>
        <v>0</v>
      </c>
      <c r="K81" s="63">
        <f t="shared" si="35"/>
        <v>0</v>
      </c>
      <c r="L81" s="53"/>
      <c r="M81" s="70">
        <f t="shared" si="44"/>
        <v>0</v>
      </c>
      <c r="N81" s="74">
        <f t="shared" si="45"/>
        <v>0</v>
      </c>
      <c r="O81" s="63">
        <f t="shared" si="36"/>
        <v>0</v>
      </c>
      <c r="P81" s="53"/>
      <c r="Q81" s="70">
        <f t="shared" si="46"/>
        <v>0</v>
      </c>
      <c r="R81" s="74">
        <f t="shared" si="47"/>
        <v>0</v>
      </c>
      <c r="S81" s="63">
        <f t="shared" si="37"/>
        <v>0</v>
      </c>
      <c r="T81" s="53"/>
      <c r="U81" s="70">
        <f t="shared" si="48"/>
        <v>0</v>
      </c>
      <c r="V81" s="74">
        <f t="shared" si="49"/>
        <v>0</v>
      </c>
      <c r="W81" s="63">
        <f t="shared" si="38"/>
        <v>0</v>
      </c>
      <c r="X81" s="53"/>
      <c r="Y81" s="70">
        <f t="shared" si="50"/>
        <v>0</v>
      </c>
      <c r="Z81" s="74">
        <f t="shared" si="51"/>
        <v>0</v>
      </c>
      <c r="AA81" s="63">
        <f t="shared" si="39"/>
        <v>0</v>
      </c>
      <c r="AB81" s="53"/>
      <c r="AC81" s="70">
        <f t="shared" si="52"/>
        <v>0</v>
      </c>
      <c r="AD81" s="74">
        <f t="shared" si="53"/>
        <v>0</v>
      </c>
      <c r="AE81" s="63">
        <f t="shared" si="40"/>
        <v>0</v>
      </c>
      <c r="AF81" s="53"/>
      <c r="AG81" s="70">
        <f t="shared" si="54"/>
        <v>0</v>
      </c>
      <c r="AH81" s="74">
        <f t="shared" si="55"/>
        <v>0</v>
      </c>
      <c r="AI81" s="63">
        <f t="shared" si="41"/>
        <v>0</v>
      </c>
      <c r="AJ81" s="53"/>
      <c r="AK81" s="70">
        <f t="shared" si="56"/>
        <v>0</v>
      </c>
      <c r="AL81" s="74">
        <f t="shared" si="57"/>
        <v>0</v>
      </c>
    </row>
    <row r="82" spans="1:38" x14ac:dyDescent="0.25">
      <c r="A82" s="35" t="s">
        <v>321</v>
      </c>
      <c r="B82" s="35" t="s">
        <v>253</v>
      </c>
      <c r="C82" s="35" t="s">
        <v>531</v>
      </c>
      <c r="D82" s="8">
        <v>1</v>
      </c>
      <c r="E82" s="83">
        <f>VLOOKUP($C82,Master_Device_DB!$C:$E,2,0)</f>
        <v>0.26</v>
      </c>
      <c r="F82" s="84">
        <f>VLOOKUP($C82,Master_Device_DB!$C:$E,3,0)</f>
        <v>7.6</v>
      </c>
      <c r="G82" s="63">
        <f t="shared" si="34"/>
        <v>0</v>
      </c>
      <c r="H82" s="53"/>
      <c r="I82" s="70">
        <f t="shared" si="42"/>
        <v>0</v>
      </c>
      <c r="J82" s="74">
        <f t="shared" si="43"/>
        <v>0</v>
      </c>
      <c r="K82" s="63">
        <f t="shared" si="35"/>
        <v>0</v>
      </c>
      <c r="L82" s="53"/>
      <c r="M82" s="70">
        <f t="shared" si="44"/>
        <v>0</v>
      </c>
      <c r="N82" s="74">
        <f t="shared" si="45"/>
        <v>0</v>
      </c>
      <c r="O82" s="63">
        <f t="shared" si="36"/>
        <v>0</v>
      </c>
      <c r="P82" s="53"/>
      <c r="Q82" s="70">
        <f t="shared" si="46"/>
        <v>0</v>
      </c>
      <c r="R82" s="74">
        <f t="shared" si="47"/>
        <v>0</v>
      </c>
      <c r="S82" s="63">
        <f t="shared" si="37"/>
        <v>0</v>
      </c>
      <c r="T82" s="53"/>
      <c r="U82" s="70">
        <f t="shared" si="48"/>
        <v>0</v>
      </c>
      <c r="V82" s="74">
        <f t="shared" si="49"/>
        <v>0</v>
      </c>
      <c r="W82" s="63">
        <f t="shared" si="38"/>
        <v>0</v>
      </c>
      <c r="X82" s="53"/>
      <c r="Y82" s="70">
        <f t="shared" si="50"/>
        <v>0</v>
      </c>
      <c r="Z82" s="74">
        <f t="shared" si="51"/>
        <v>0</v>
      </c>
      <c r="AA82" s="63">
        <f t="shared" si="39"/>
        <v>0</v>
      </c>
      <c r="AB82" s="53"/>
      <c r="AC82" s="70">
        <f t="shared" si="52"/>
        <v>0</v>
      </c>
      <c r="AD82" s="74">
        <f t="shared" si="53"/>
        <v>0</v>
      </c>
      <c r="AE82" s="63">
        <f t="shared" si="40"/>
        <v>0</v>
      </c>
      <c r="AF82" s="53"/>
      <c r="AG82" s="70">
        <f t="shared" si="54"/>
        <v>0</v>
      </c>
      <c r="AH82" s="74">
        <f t="shared" si="55"/>
        <v>0</v>
      </c>
      <c r="AI82" s="63">
        <f t="shared" si="41"/>
        <v>0</v>
      </c>
      <c r="AJ82" s="53"/>
      <c r="AK82" s="70">
        <f t="shared" si="56"/>
        <v>0</v>
      </c>
      <c r="AL82" s="74">
        <f t="shared" si="57"/>
        <v>0</v>
      </c>
    </row>
    <row r="83" spans="1:38" x14ac:dyDescent="0.25">
      <c r="A83" s="35" t="s">
        <v>321</v>
      </c>
      <c r="B83" s="35" t="s">
        <v>104</v>
      </c>
      <c r="C83" s="35" t="s">
        <v>190</v>
      </c>
      <c r="D83" s="8">
        <v>1</v>
      </c>
      <c r="E83" s="83">
        <f>VLOOKUP($C83,Master_Device_DB!$C:$E,2,0)</f>
        <v>0.26</v>
      </c>
      <c r="F83" s="84">
        <f>VLOOKUP($C83,Master_Device_DB!$C:$E,3,0)</f>
        <v>7.2</v>
      </c>
      <c r="G83" s="63">
        <f t="shared" si="34"/>
        <v>0</v>
      </c>
      <c r="H83" s="53"/>
      <c r="I83" s="70">
        <f t="shared" si="42"/>
        <v>0</v>
      </c>
      <c r="J83" s="74">
        <f t="shared" si="43"/>
        <v>0</v>
      </c>
      <c r="K83" s="63">
        <f t="shared" si="35"/>
        <v>0</v>
      </c>
      <c r="L83" s="53"/>
      <c r="M83" s="70">
        <f t="shared" si="44"/>
        <v>0</v>
      </c>
      <c r="N83" s="74">
        <f t="shared" si="45"/>
        <v>0</v>
      </c>
      <c r="O83" s="63">
        <f t="shared" si="36"/>
        <v>0</v>
      </c>
      <c r="P83" s="53"/>
      <c r="Q83" s="70">
        <f t="shared" si="46"/>
        <v>0</v>
      </c>
      <c r="R83" s="74">
        <f t="shared" si="47"/>
        <v>0</v>
      </c>
      <c r="S83" s="63">
        <f t="shared" si="37"/>
        <v>0</v>
      </c>
      <c r="T83" s="53"/>
      <c r="U83" s="70">
        <f t="shared" si="48"/>
        <v>0</v>
      </c>
      <c r="V83" s="74">
        <f t="shared" si="49"/>
        <v>0</v>
      </c>
      <c r="W83" s="63">
        <f t="shared" si="38"/>
        <v>0</v>
      </c>
      <c r="X83" s="53"/>
      <c r="Y83" s="70">
        <f t="shared" si="50"/>
        <v>0</v>
      </c>
      <c r="Z83" s="74">
        <f t="shared" si="51"/>
        <v>0</v>
      </c>
      <c r="AA83" s="63">
        <f t="shared" si="39"/>
        <v>0</v>
      </c>
      <c r="AB83" s="53"/>
      <c r="AC83" s="70">
        <f t="shared" si="52"/>
        <v>0</v>
      </c>
      <c r="AD83" s="74">
        <f t="shared" si="53"/>
        <v>0</v>
      </c>
      <c r="AE83" s="63">
        <f t="shared" si="40"/>
        <v>0</v>
      </c>
      <c r="AF83" s="53"/>
      <c r="AG83" s="70">
        <f t="shared" si="54"/>
        <v>0</v>
      </c>
      <c r="AH83" s="74">
        <f t="shared" si="55"/>
        <v>0</v>
      </c>
      <c r="AI83" s="63">
        <f t="shared" si="41"/>
        <v>0</v>
      </c>
      <c r="AJ83" s="53"/>
      <c r="AK83" s="70">
        <f t="shared" si="56"/>
        <v>0</v>
      </c>
      <c r="AL83" s="74">
        <f t="shared" si="57"/>
        <v>0</v>
      </c>
    </row>
    <row r="84" spans="1:38" x14ac:dyDescent="0.25">
      <c r="A84" s="35" t="s">
        <v>321</v>
      </c>
      <c r="B84" s="35" t="s">
        <v>105</v>
      </c>
      <c r="C84" s="35" t="s">
        <v>191</v>
      </c>
      <c r="D84" s="8">
        <v>1</v>
      </c>
      <c r="E84" s="83">
        <f>VLOOKUP($C84,Master_Device_DB!$C:$E,2,0)</f>
        <v>0.36</v>
      </c>
      <c r="F84" s="84">
        <f>VLOOKUP($C84,Master_Device_DB!$C:$E,3,0)</f>
        <v>7.2</v>
      </c>
      <c r="G84" s="63">
        <f t="shared" si="34"/>
        <v>10</v>
      </c>
      <c r="H84" s="53">
        <v>10</v>
      </c>
      <c r="I84" s="70">
        <f t="shared" si="42"/>
        <v>3.5999999999999996</v>
      </c>
      <c r="J84" s="74">
        <f t="shared" si="43"/>
        <v>72</v>
      </c>
      <c r="K84" s="63">
        <f t="shared" si="35"/>
        <v>10</v>
      </c>
      <c r="L84" s="53">
        <v>10</v>
      </c>
      <c r="M84" s="70">
        <f t="shared" si="44"/>
        <v>3.5999999999999996</v>
      </c>
      <c r="N84" s="74">
        <f t="shared" si="45"/>
        <v>72</v>
      </c>
      <c r="O84" s="63">
        <f t="shared" si="36"/>
        <v>10</v>
      </c>
      <c r="P84" s="53">
        <v>10</v>
      </c>
      <c r="Q84" s="70">
        <f t="shared" si="46"/>
        <v>3.5999999999999996</v>
      </c>
      <c r="R84" s="74">
        <f t="shared" si="47"/>
        <v>72</v>
      </c>
      <c r="S84" s="63">
        <f t="shared" si="37"/>
        <v>10</v>
      </c>
      <c r="T84" s="53">
        <v>10</v>
      </c>
      <c r="U84" s="70">
        <f t="shared" si="48"/>
        <v>3.5999999999999996</v>
      </c>
      <c r="V84" s="74">
        <f t="shared" si="49"/>
        <v>72</v>
      </c>
      <c r="W84" s="63">
        <f t="shared" si="38"/>
        <v>10</v>
      </c>
      <c r="X84" s="53">
        <v>10</v>
      </c>
      <c r="Y84" s="70">
        <f t="shared" si="50"/>
        <v>3.5999999999999996</v>
      </c>
      <c r="Z84" s="74">
        <f t="shared" si="51"/>
        <v>72</v>
      </c>
      <c r="AA84" s="63">
        <f t="shared" si="39"/>
        <v>10</v>
      </c>
      <c r="AB84" s="53">
        <v>10</v>
      </c>
      <c r="AC84" s="70">
        <f t="shared" si="52"/>
        <v>3.5999999999999996</v>
      </c>
      <c r="AD84" s="74">
        <f t="shared" si="53"/>
        <v>72</v>
      </c>
      <c r="AE84" s="63">
        <f t="shared" si="40"/>
        <v>10</v>
      </c>
      <c r="AF84" s="53">
        <v>10</v>
      </c>
      <c r="AG84" s="70">
        <f t="shared" si="54"/>
        <v>3.5999999999999996</v>
      </c>
      <c r="AH84" s="74">
        <f t="shared" si="55"/>
        <v>72</v>
      </c>
      <c r="AI84" s="63">
        <f t="shared" si="41"/>
        <v>10</v>
      </c>
      <c r="AJ84" s="53">
        <v>10</v>
      </c>
      <c r="AK84" s="70">
        <f t="shared" si="56"/>
        <v>3.5999999999999996</v>
      </c>
      <c r="AL84" s="74">
        <f t="shared" si="57"/>
        <v>72</v>
      </c>
    </row>
    <row r="85" spans="1:38" x14ac:dyDescent="0.25">
      <c r="A85" s="35" t="s">
        <v>321</v>
      </c>
      <c r="B85" s="35" t="s">
        <v>106</v>
      </c>
      <c r="C85" s="35" t="s">
        <v>192</v>
      </c>
      <c r="D85" s="8">
        <v>1</v>
      </c>
      <c r="E85" s="83">
        <f>VLOOKUP($C85,Master_Device_DB!$C:$E,2,0)</f>
        <v>0.36</v>
      </c>
      <c r="F85" s="84">
        <f>VLOOKUP($C85,Master_Device_DB!$C:$E,3,0)</f>
        <v>7.2</v>
      </c>
      <c r="G85" s="63">
        <f t="shared" si="34"/>
        <v>0</v>
      </c>
      <c r="H85" s="53"/>
      <c r="I85" s="70">
        <f t="shared" si="42"/>
        <v>0</v>
      </c>
      <c r="J85" s="74">
        <f t="shared" si="43"/>
        <v>0</v>
      </c>
      <c r="K85" s="63">
        <f t="shared" si="35"/>
        <v>0</v>
      </c>
      <c r="L85" s="53"/>
      <c r="M85" s="70">
        <f t="shared" si="44"/>
        <v>0</v>
      </c>
      <c r="N85" s="74">
        <f t="shared" si="45"/>
        <v>0</v>
      </c>
      <c r="O85" s="63">
        <f t="shared" si="36"/>
        <v>0</v>
      </c>
      <c r="P85" s="53"/>
      <c r="Q85" s="70">
        <f t="shared" si="46"/>
        <v>0</v>
      </c>
      <c r="R85" s="74">
        <f t="shared" si="47"/>
        <v>0</v>
      </c>
      <c r="S85" s="63">
        <f t="shared" si="37"/>
        <v>0</v>
      </c>
      <c r="T85" s="53"/>
      <c r="U85" s="70">
        <f t="shared" si="48"/>
        <v>0</v>
      </c>
      <c r="V85" s="74">
        <f t="shared" si="49"/>
        <v>0</v>
      </c>
      <c r="W85" s="63">
        <f t="shared" si="38"/>
        <v>0</v>
      </c>
      <c r="X85" s="53"/>
      <c r="Y85" s="70">
        <f t="shared" si="50"/>
        <v>0</v>
      </c>
      <c r="Z85" s="74">
        <f t="shared" si="51"/>
        <v>0</v>
      </c>
      <c r="AA85" s="63">
        <f t="shared" si="39"/>
        <v>0</v>
      </c>
      <c r="AB85" s="53"/>
      <c r="AC85" s="70">
        <f t="shared" si="52"/>
        <v>0</v>
      </c>
      <c r="AD85" s="74">
        <f t="shared" si="53"/>
        <v>0</v>
      </c>
      <c r="AE85" s="63">
        <f t="shared" si="40"/>
        <v>0</v>
      </c>
      <c r="AF85" s="53"/>
      <c r="AG85" s="70">
        <f t="shared" si="54"/>
        <v>0</v>
      </c>
      <c r="AH85" s="74">
        <f t="shared" si="55"/>
        <v>0</v>
      </c>
      <c r="AI85" s="63">
        <f t="shared" si="41"/>
        <v>0</v>
      </c>
      <c r="AJ85" s="53"/>
      <c r="AK85" s="70">
        <f t="shared" si="56"/>
        <v>0</v>
      </c>
      <c r="AL85" s="74">
        <f t="shared" si="57"/>
        <v>0</v>
      </c>
    </row>
    <row r="86" spans="1:38" x14ac:dyDescent="0.25">
      <c r="A86" s="35" t="s">
        <v>321</v>
      </c>
      <c r="B86" s="35" t="s">
        <v>104</v>
      </c>
      <c r="C86" s="35" t="s">
        <v>193</v>
      </c>
      <c r="D86" s="8">
        <v>1</v>
      </c>
      <c r="E86" s="83">
        <f>VLOOKUP($C86,Master_Device_DB!$C:$E,2,0)</f>
        <v>0.26</v>
      </c>
      <c r="F86" s="84">
        <f>VLOOKUP($C86,Master_Device_DB!$C:$E,3,0)</f>
        <v>7.2</v>
      </c>
      <c r="G86" s="63">
        <f t="shared" si="34"/>
        <v>0</v>
      </c>
      <c r="H86" s="53"/>
      <c r="I86" s="70">
        <f t="shared" si="42"/>
        <v>0</v>
      </c>
      <c r="J86" s="74">
        <f t="shared" si="43"/>
        <v>0</v>
      </c>
      <c r="K86" s="63">
        <f t="shared" si="35"/>
        <v>0</v>
      </c>
      <c r="L86" s="53"/>
      <c r="M86" s="70">
        <f t="shared" si="44"/>
        <v>0</v>
      </c>
      <c r="N86" s="74">
        <f t="shared" si="45"/>
        <v>0</v>
      </c>
      <c r="O86" s="63">
        <f t="shared" si="36"/>
        <v>0</v>
      </c>
      <c r="P86" s="53"/>
      <c r="Q86" s="70">
        <f t="shared" si="46"/>
        <v>0</v>
      </c>
      <c r="R86" s="74">
        <f t="shared" si="47"/>
        <v>0</v>
      </c>
      <c r="S86" s="63">
        <f t="shared" si="37"/>
        <v>0</v>
      </c>
      <c r="T86" s="53"/>
      <c r="U86" s="70">
        <f t="shared" si="48"/>
        <v>0</v>
      </c>
      <c r="V86" s="74">
        <f t="shared" si="49"/>
        <v>0</v>
      </c>
      <c r="W86" s="63">
        <f t="shared" si="38"/>
        <v>0</v>
      </c>
      <c r="X86" s="53"/>
      <c r="Y86" s="70">
        <f t="shared" si="50"/>
        <v>0</v>
      </c>
      <c r="Z86" s="74">
        <f t="shared" si="51"/>
        <v>0</v>
      </c>
      <c r="AA86" s="63">
        <f t="shared" si="39"/>
        <v>0</v>
      </c>
      <c r="AB86" s="53"/>
      <c r="AC86" s="70">
        <f t="shared" si="52"/>
        <v>0</v>
      </c>
      <c r="AD86" s="74">
        <f t="shared" si="53"/>
        <v>0</v>
      </c>
      <c r="AE86" s="63">
        <f t="shared" si="40"/>
        <v>0</v>
      </c>
      <c r="AF86" s="53"/>
      <c r="AG86" s="70">
        <f t="shared" si="54"/>
        <v>0</v>
      </c>
      <c r="AH86" s="74">
        <f t="shared" si="55"/>
        <v>0</v>
      </c>
      <c r="AI86" s="63">
        <f t="shared" si="41"/>
        <v>0</v>
      </c>
      <c r="AJ86" s="53"/>
      <c r="AK86" s="70">
        <f t="shared" si="56"/>
        <v>0</v>
      </c>
      <c r="AL86" s="74">
        <f t="shared" si="57"/>
        <v>0</v>
      </c>
    </row>
    <row r="87" spans="1:38" x14ac:dyDescent="0.25">
      <c r="A87" s="35" t="s">
        <v>321</v>
      </c>
      <c r="B87" s="35" t="s">
        <v>105</v>
      </c>
      <c r="C87" s="35" t="s">
        <v>194</v>
      </c>
      <c r="D87" s="8">
        <v>1</v>
      </c>
      <c r="E87" s="83">
        <f>VLOOKUP($C87,Master_Device_DB!$C:$E,2,0)</f>
        <v>0.36</v>
      </c>
      <c r="F87" s="84">
        <f>VLOOKUP($C87,Master_Device_DB!$C:$E,3,0)</f>
        <v>7.2</v>
      </c>
      <c r="G87" s="63">
        <f t="shared" si="34"/>
        <v>0</v>
      </c>
      <c r="H87" s="53"/>
      <c r="I87" s="70">
        <f t="shared" si="42"/>
        <v>0</v>
      </c>
      <c r="J87" s="74">
        <f t="shared" si="43"/>
        <v>0</v>
      </c>
      <c r="K87" s="63">
        <f t="shared" si="35"/>
        <v>0</v>
      </c>
      <c r="L87" s="53"/>
      <c r="M87" s="70">
        <f t="shared" si="44"/>
        <v>0</v>
      </c>
      <c r="N87" s="74">
        <f t="shared" si="45"/>
        <v>0</v>
      </c>
      <c r="O87" s="63">
        <f t="shared" si="36"/>
        <v>0</v>
      </c>
      <c r="P87" s="53"/>
      <c r="Q87" s="70">
        <f t="shared" si="46"/>
        <v>0</v>
      </c>
      <c r="R87" s="74">
        <f t="shared" si="47"/>
        <v>0</v>
      </c>
      <c r="S87" s="63">
        <f t="shared" si="37"/>
        <v>0</v>
      </c>
      <c r="T87" s="53"/>
      <c r="U87" s="70">
        <f t="shared" si="48"/>
        <v>0</v>
      </c>
      <c r="V87" s="74">
        <f t="shared" si="49"/>
        <v>0</v>
      </c>
      <c r="W87" s="63">
        <f t="shared" si="38"/>
        <v>0</v>
      </c>
      <c r="X87" s="53"/>
      <c r="Y87" s="70">
        <f t="shared" si="50"/>
        <v>0</v>
      </c>
      <c r="Z87" s="74">
        <f t="shared" si="51"/>
        <v>0</v>
      </c>
      <c r="AA87" s="63">
        <f t="shared" si="39"/>
        <v>0</v>
      </c>
      <c r="AB87" s="53"/>
      <c r="AC87" s="70">
        <f t="shared" si="52"/>
        <v>0</v>
      </c>
      <c r="AD87" s="74">
        <f t="shared" si="53"/>
        <v>0</v>
      </c>
      <c r="AE87" s="63">
        <f t="shared" si="40"/>
        <v>0</v>
      </c>
      <c r="AF87" s="53"/>
      <c r="AG87" s="70">
        <f t="shared" si="54"/>
        <v>0</v>
      </c>
      <c r="AH87" s="74">
        <f t="shared" si="55"/>
        <v>0</v>
      </c>
      <c r="AI87" s="63">
        <f t="shared" si="41"/>
        <v>0</v>
      </c>
      <c r="AJ87" s="53"/>
      <c r="AK87" s="70">
        <f t="shared" si="56"/>
        <v>0</v>
      </c>
      <c r="AL87" s="74">
        <f t="shared" si="57"/>
        <v>0</v>
      </c>
    </row>
    <row r="88" spans="1:38" x14ac:dyDescent="0.25">
      <c r="A88" s="35" t="s">
        <v>321</v>
      </c>
      <c r="B88" s="35" t="s">
        <v>107</v>
      </c>
      <c r="C88" s="35" t="s">
        <v>247</v>
      </c>
      <c r="D88" s="8">
        <v>1</v>
      </c>
      <c r="E88" s="83">
        <f>VLOOKUP($C88,Master_Device_DB!$C:$E,2,0)</f>
        <v>0.36</v>
      </c>
      <c r="F88" s="84">
        <f>VLOOKUP($C88,Master_Device_DB!$C:$E,3,0)</f>
        <v>7.2</v>
      </c>
      <c r="G88" s="63">
        <f t="shared" si="34"/>
        <v>0</v>
      </c>
      <c r="H88" s="53"/>
      <c r="I88" s="70">
        <f t="shared" si="42"/>
        <v>0</v>
      </c>
      <c r="J88" s="74">
        <f t="shared" si="43"/>
        <v>0</v>
      </c>
      <c r="K88" s="63">
        <f t="shared" si="35"/>
        <v>0</v>
      </c>
      <c r="L88" s="53"/>
      <c r="M88" s="70">
        <f t="shared" si="44"/>
        <v>0</v>
      </c>
      <c r="N88" s="74">
        <f t="shared" si="45"/>
        <v>0</v>
      </c>
      <c r="O88" s="63">
        <f t="shared" si="36"/>
        <v>0</v>
      </c>
      <c r="P88" s="53"/>
      <c r="Q88" s="70">
        <f t="shared" si="46"/>
        <v>0</v>
      </c>
      <c r="R88" s="74">
        <f t="shared" si="47"/>
        <v>0</v>
      </c>
      <c r="S88" s="63">
        <f t="shared" si="37"/>
        <v>0</v>
      </c>
      <c r="T88" s="53"/>
      <c r="U88" s="70">
        <f t="shared" si="48"/>
        <v>0</v>
      </c>
      <c r="V88" s="74">
        <f t="shared" si="49"/>
        <v>0</v>
      </c>
      <c r="W88" s="63">
        <f t="shared" si="38"/>
        <v>0</v>
      </c>
      <c r="X88" s="53"/>
      <c r="Y88" s="70">
        <f t="shared" si="50"/>
        <v>0</v>
      </c>
      <c r="Z88" s="74">
        <f t="shared" si="51"/>
        <v>0</v>
      </c>
      <c r="AA88" s="63">
        <f t="shared" si="39"/>
        <v>0</v>
      </c>
      <c r="AB88" s="53"/>
      <c r="AC88" s="70">
        <f t="shared" si="52"/>
        <v>0</v>
      </c>
      <c r="AD88" s="74">
        <f t="shared" si="53"/>
        <v>0</v>
      </c>
      <c r="AE88" s="63">
        <f t="shared" si="40"/>
        <v>0</v>
      </c>
      <c r="AF88" s="53"/>
      <c r="AG88" s="70">
        <f t="shared" si="54"/>
        <v>0</v>
      </c>
      <c r="AH88" s="74">
        <f t="shared" si="55"/>
        <v>0</v>
      </c>
      <c r="AI88" s="63">
        <f t="shared" si="41"/>
        <v>0</v>
      </c>
      <c r="AJ88" s="53"/>
      <c r="AK88" s="70">
        <f t="shared" si="56"/>
        <v>0</v>
      </c>
      <c r="AL88" s="74">
        <f t="shared" si="57"/>
        <v>0</v>
      </c>
    </row>
    <row r="89" spans="1:38" x14ac:dyDescent="0.25">
      <c r="A89" s="35" t="s">
        <v>321</v>
      </c>
      <c r="B89" s="35" t="s">
        <v>108</v>
      </c>
      <c r="C89" s="35" t="s">
        <v>532</v>
      </c>
      <c r="D89" s="8">
        <v>1</v>
      </c>
      <c r="E89" s="83">
        <f>VLOOKUP($C89,Master_Device_DB!$C:$E,2,0)</f>
        <v>0.26</v>
      </c>
      <c r="F89" s="84">
        <f>VLOOKUP($C89,Master_Device_DB!$C:$E,3,0)</f>
        <v>7.2</v>
      </c>
      <c r="G89" s="63">
        <f t="shared" si="34"/>
        <v>0</v>
      </c>
      <c r="H89" s="53"/>
      <c r="I89" s="70">
        <f t="shared" si="42"/>
        <v>0</v>
      </c>
      <c r="J89" s="74">
        <f t="shared" si="43"/>
        <v>0</v>
      </c>
      <c r="K89" s="63">
        <f t="shared" si="35"/>
        <v>0</v>
      </c>
      <c r="L89" s="53"/>
      <c r="M89" s="70">
        <f t="shared" si="44"/>
        <v>0</v>
      </c>
      <c r="N89" s="74">
        <f t="shared" si="45"/>
        <v>0</v>
      </c>
      <c r="O89" s="63">
        <f t="shared" si="36"/>
        <v>0</v>
      </c>
      <c r="P89" s="53"/>
      <c r="Q89" s="70">
        <f t="shared" si="46"/>
        <v>0</v>
      </c>
      <c r="R89" s="74">
        <f t="shared" si="47"/>
        <v>0</v>
      </c>
      <c r="S89" s="63">
        <f t="shared" si="37"/>
        <v>0</v>
      </c>
      <c r="T89" s="53"/>
      <c r="U89" s="70">
        <f t="shared" si="48"/>
        <v>0</v>
      </c>
      <c r="V89" s="74">
        <f t="shared" si="49"/>
        <v>0</v>
      </c>
      <c r="W89" s="63">
        <f t="shared" si="38"/>
        <v>0</v>
      </c>
      <c r="X89" s="53"/>
      <c r="Y89" s="70">
        <f t="shared" si="50"/>
        <v>0</v>
      </c>
      <c r="Z89" s="74">
        <f t="shared" si="51"/>
        <v>0</v>
      </c>
      <c r="AA89" s="63">
        <f t="shared" si="39"/>
        <v>0</v>
      </c>
      <c r="AB89" s="53"/>
      <c r="AC89" s="70">
        <f t="shared" si="52"/>
        <v>0</v>
      </c>
      <c r="AD89" s="74">
        <f t="shared" si="53"/>
        <v>0</v>
      </c>
      <c r="AE89" s="63">
        <f t="shared" si="40"/>
        <v>0</v>
      </c>
      <c r="AF89" s="53"/>
      <c r="AG89" s="70">
        <f t="shared" si="54"/>
        <v>0</v>
      </c>
      <c r="AH89" s="74">
        <f t="shared" si="55"/>
        <v>0</v>
      </c>
      <c r="AI89" s="63">
        <f t="shared" si="41"/>
        <v>0</v>
      </c>
      <c r="AJ89" s="53"/>
      <c r="AK89" s="70">
        <f t="shared" si="56"/>
        <v>0</v>
      </c>
      <c r="AL89" s="74">
        <f t="shared" si="57"/>
        <v>0</v>
      </c>
    </row>
    <row r="90" spans="1:38" x14ac:dyDescent="0.25">
      <c r="A90" s="35" t="s">
        <v>321</v>
      </c>
      <c r="B90" s="35" t="s">
        <v>109</v>
      </c>
      <c r="C90" s="35" t="s">
        <v>195</v>
      </c>
      <c r="D90" s="8">
        <v>1</v>
      </c>
      <c r="E90" s="83">
        <f>VLOOKUP($C90,Master_Device_DB!$C:$E,2,0)</f>
        <v>0.26</v>
      </c>
      <c r="F90" s="84">
        <f>VLOOKUP($C90,Master_Device_DB!$C:$E,3,0)</f>
        <v>7.2</v>
      </c>
      <c r="G90" s="63">
        <f t="shared" si="34"/>
        <v>0</v>
      </c>
      <c r="H90" s="53"/>
      <c r="I90" s="70">
        <f t="shared" si="42"/>
        <v>0</v>
      </c>
      <c r="J90" s="74">
        <f t="shared" si="43"/>
        <v>0</v>
      </c>
      <c r="K90" s="63">
        <f t="shared" si="35"/>
        <v>0</v>
      </c>
      <c r="L90" s="53"/>
      <c r="M90" s="70">
        <f t="shared" si="44"/>
        <v>0</v>
      </c>
      <c r="N90" s="74">
        <f t="shared" si="45"/>
        <v>0</v>
      </c>
      <c r="O90" s="63">
        <f t="shared" si="36"/>
        <v>0</v>
      </c>
      <c r="P90" s="53"/>
      <c r="Q90" s="70">
        <f t="shared" si="46"/>
        <v>0</v>
      </c>
      <c r="R90" s="74">
        <f t="shared" si="47"/>
        <v>0</v>
      </c>
      <c r="S90" s="63">
        <f t="shared" si="37"/>
        <v>0</v>
      </c>
      <c r="T90" s="53"/>
      <c r="U90" s="70">
        <f t="shared" si="48"/>
        <v>0</v>
      </c>
      <c r="V90" s="74">
        <f t="shared" si="49"/>
        <v>0</v>
      </c>
      <c r="W90" s="63">
        <f t="shared" si="38"/>
        <v>0</v>
      </c>
      <c r="X90" s="53"/>
      <c r="Y90" s="70">
        <f t="shared" si="50"/>
        <v>0</v>
      </c>
      <c r="Z90" s="74">
        <f t="shared" si="51"/>
        <v>0</v>
      </c>
      <c r="AA90" s="63">
        <f t="shared" si="39"/>
        <v>0</v>
      </c>
      <c r="AB90" s="53"/>
      <c r="AC90" s="70">
        <f t="shared" si="52"/>
        <v>0</v>
      </c>
      <c r="AD90" s="74">
        <f t="shared" si="53"/>
        <v>0</v>
      </c>
      <c r="AE90" s="63">
        <f t="shared" si="40"/>
        <v>0</v>
      </c>
      <c r="AF90" s="53"/>
      <c r="AG90" s="70">
        <f t="shared" si="54"/>
        <v>0</v>
      </c>
      <c r="AH90" s="74">
        <f t="shared" si="55"/>
        <v>0</v>
      </c>
      <c r="AI90" s="63">
        <f t="shared" si="41"/>
        <v>0</v>
      </c>
      <c r="AJ90" s="53"/>
      <c r="AK90" s="70">
        <f t="shared" si="56"/>
        <v>0</v>
      </c>
      <c r="AL90" s="74">
        <f t="shared" si="57"/>
        <v>0</v>
      </c>
    </row>
    <row r="91" spans="1:38" x14ac:dyDescent="0.25">
      <c r="A91" s="35" t="s">
        <v>321</v>
      </c>
      <c r="B91" s="35" t="s">
        <v>110</v>
      </c>
      <c r="C91" s="35" t="s">
        <v>196</v>
      </c>
      <c r="D91" s="8">
        <v>1</v>
      </c>
      <c r="E91" s="83">
        <f>VLOOKUP($C91,Master_Device_DB!$C:$E,2,0)</f>
        <v>0.36</v>
      </c>
      <c r="F91" s="84">
        <f>VLOOKUP($C91,Master_Device_DB!$C:$E,3,0)</f>
        <v>7.2</v>
      </c>
      <c r="G91" s="63">
        <f t="shared" si="34"/>
        <v>0</v>
      </c>
      <c r="H91" s="53"/>
      <c r="I91" s="70">
        <f t="shared" si="42"/>
        <v>0</v>
      </c>
      <c r="J91" s="74">
        <f t="shared" si="43"/>
        <v>0</v>
      </c>
      <c r="K91" s="63">
        <f t="shared" si="35"/>
        <v>0</v>
      </c>
      <c r="L91" s="53"/>
      <c r="M91" s="70">
        <f t="shared" si="44"/>
        <v>0</v>
      </c>
      <c r="N91" s="74">
        <f t="shared" si="45"/>
        <v>0</v>
      </c>
      <c r="O91" s="63">
        <f t="shared" si="36"/>
        <v>0</v>
      </c>
      <c r="P91" s="53"/>
      <c r="Q91" s="70">
        <f t="shared" si="46"/>
        <v>0</v>
      </c>
      <c r="R91" s="74">
        <f t="shared" si="47"/>
        <v>0</v>
      </c>
      <c r="S91" s="63">
        <f t="shared" si="37"/>
        <v>0</v>
      </c>
      <c r="T91" s="53"/>
      <c r="U91" s="70">
        <f t="shared" si="48"/>
        <v>0</v>
      </c>
      <c r="V91" s="74">
        <f t="shared" si="49"/>
        <v>0</v>
      </c>
      <c r="W91" s="63">
        <f t="shared" si="38"/>
        <v>0</v>
      </c>
      <c r="X91" s="53"/>
      <c r="Y91" s="70">
        <f t="shared" si="50"/>
        <v>0</v>
      </c>
      <c r="Z91" s="74">
        <f t="shared" si="51"/>
        <v>0</v>
      </c>
      <c r="AA91" s="63">
        <f t="shared" si="39"/>
        <v>0</v>
      </c>
      <c r="AB91" s="53"/>
      <c r="AC91" s="70">
        <f t="shared" si="52"/>
        <v>0</v>
      </c>
      <c r="AD91" s="74">
        <f t="shared" si="53"/>
        <v>0</v>
      </c>
      <c r="AE91" s="63">
        <f t="shared" si="40"/>
        <v>0</v>
      </c>
      <c r="AF91" s="53"/>
      <c r="AG91" s="70">
        <f t="shared" si="54"/>
        <v>0</v>
      </c>
      <c r="AH91" s="74">
        <f t="shared" si="55"/>
        <v>0</v>
      </c>
      <c r="AI91" s="63">
        <f t="shared" si="41"/>
        <v>0</v>
      </c>
      <c r="AJ91" s="53"/>
      <c r="AK91" s="70">
        <f t="shared" si="56"/>
        <v>0</v>
      </c>
      <c r="AL91" s="74">
        <f t="shared" si="57"/>
        <v>0</v>
      </c>
    </row>
    <row r="92" spans="1:38" x14ac:dyDescent="0.25">
      <c r="A92" s="35" t="s">
        <v>321</v>
      </c>
      <c r="B92" s="35" t="s">
        <v>109</v>
      </c>
      <c r="C92" s="35" t="s">
        <v>197</v>
      </c>
      <c r="D92" s="8">
        <v>1</v>
      </c>
      <c r="E92" s="83">
        <f>VLOOKUP($C92,Master_Device_DB!$C:$E,2,0)</f>
        <v>0.26</v>
      </c>
      <c r="F92" s="84">
        <f>VLOOKUP($C92,Master_Device_DB!$C:$E,3,0)</f>
        <v>7.2</v>
      </c>
      <c r="G92" s="63">
        <f t="shared" si="34"/>
        <v>0</v>
      </c>
      <c r="H92" s="53"/>
      <c r="I92" s="70">
        <f t="shared" si="42"/>
        <v>0</v>
      </c>
      <c r="J92" s="74">
        <f t="shared" si="43"/>
        <v>0</v>
      </c>
      <c r="K92" s="63">
        <f t="shared" si="35"/>
        <v>0</v>
      </c>
      <c r="L92" s="53"/>
      <c r="M92" s="70">
        <f t="shared" si="44"/>
        <v>0</v>
      </c>
      <c r="N92" s="74">
        <f t="shared" si="45"/>
        <v>0</v>
      </c>
      <c r="O92" s="63">
        <f t="shared" si="36"/>
        <v>0</v>
      </c>
      <c r="P92" s="53"/>
      <c r="Q92" s="70">
        <f t="shared" si="46"/>
        <v>0</v>
      </c>
      <c r="R92" s="74">
        <f t="shared" si="47"/>
        <v>0</v>
      </c>
      <c r="S92" s="63">
        <f t="shared" si="37"/>
        <v>0</v>
      </c>
      <c r="T92" s="53"/>
      <c r="U92" s="70">
        <f t="shared" si="48"/>
        <v>0</v>
      </c>
      <c r="V92" s="74">
        <f t="shared" si="49"/>
        <v>0</v>
      </c>
      <c r="W92" s="63">
        <f t="shared" si="38"/>
        <v>0</v>
      </c>
      <c r="X92" s="53"/>
      <c r="Y92" s="70">
        <f t="shared" si="50"/>
        <v>0</v>
      </c>
      <c r="Z92" s="74">
        <f t="shared" si="51"/>
        <v>0</v>
      </c>
      <c r="AA92" s="63">
        <f t="shared" si="39"/>
        <v>0</v>
      </c>
      <c r="AB92" s="53"/>
      <c r="AC92" s="70">
        <f t="shared" si="52"/>
        <v>0</v>
      </c>
      <c r="AD92" s="74">
        <f t="shared" si="53"/>
        <v>0</v>
      </c>
      <c r="AE92" s="63">
        <f t="shared" si="40"/>
        <v>0</v>
      </c>
      <c r="AF92" s="53"/>
      <c r="AG92" s="70">
        <f t="shared" si="54"/>
        <v>0</v>
      </c>
      <c r="AH92" s="74">
        <f t="shared" si="55"/>
        <v>0</v>
      </c>
      <c r="AI92" s="63">
        <f t="shared" si="41"/>
        <v>0</v>
      </c>
      <c r="AJ92" s="53"/>
      <c r="AK92" s="70">
        <f t="shared" si="56"/>
        <v>0</v>
      </c>
      <c r="AL92" s="74">
        <f t="shared" si="57"/>
        <v>0</v>
      </c>
    </row>
    <row r="93" spans="1:38" x14ac:dyDescent="0.25">
      <c r="A93" s="35" t="s">
        <v>321</v>
      </c>
      <c r="B93" s="35" t="s">
        <v>110</v>
      </c>
      <c r="C93" s="35" t="s">
        <v>533</v>
      </c>
      <c r="D93" s="8">
        <v>1</v>
      </c>
      <c r="E93" s="83">
        <f>VLOOKUP($C93,Master_Device_DB!$C:$E,2,0)</f>
        <v>0.36</v>
      </c>
      <c r="F93" s="84">
        <f>VLOOKUP($C93,Master_Device_DB!$C:$E,3,0)</f>
        <v>7.2</v>
      </c>
      <c r="G93" s="63">
        <f t="shared" si="34"/>
        <v>0</v>
      </c>
      <c r="H93" s="53"/>
      <c r="I93" s="70">
        <f t="shared" si="42"/>
        <v>0</v>
      </c>
      <c r="J93" s="74">
        <f t="shared" si="43"/>
        <v>0</v>
      </c>
      <c r="K93" s="63">
        <f t="shared" si="35"/>
        <v>0</v>
      </c>
      <c r="L93" s="53"/>
      <c r="M93" s="70">
        <f t="shared" si="44"/>
        <v>0</v>
      </c>
      <c r="N93" s="74">
        <f t="shared" si="45"/>
        <v>0</v>
      </c>
      <c r="O93" s="63">
        <f t="shared" si="36"/>
        <v>0</v>
      </c>
      <c r="P93" s="53"/>
      <c r="Q93" s="70">
        <f t="shared" si="46"/>
        <v>0</v>
      </c>
      <c r="R93" s="74">
        <f t="shared" si="47"/>
        <v>0</v>
      </c>
      <c r="S93" s="63">
        <f t="shared" si="37"/>
        <v>0</v>
      </c>
      <c r="T93" s="53"/>
      <c r="U93" s="70">
        <f t="shared" si="48"/>
        <v>0</v>
      </c>
      <c r="V93" s="74">
        <f t="shared" si="49"/>
        <v>0</v>
      </c>
      <c r="W93" s="63">
        <f t="shared" si="38"/>
        <v>0</v>
      </c>
      <c r="X93" s="53"/>
      <c r="Y93" s="70">
        <f t="shared" si="50"/>
        <v>0</v>
      </c>
      <c r="Z93" s="74">
        <f t="shared" si="51"/>
        <v>0</v>
      </c>
      <c r="AA93" s="63">
        <f t="shared" si="39"/>
        <v>0</v>
      </c>
      <c r="AB93" s="53"/>
      <c r="AC93" s="70">
        <f t="shared" si="52"/>
        <v>0</v>
      </c>
      <c r="AD93" s="74">
        <f t="shared" si="53"/>
        <v>0</v>
      </c>
      <c r="AE93" s="63">
        <f t="shared" si="40"/>
        <v>0</v>
      </c>
      <c r="AF93" s="53"/>
      <c r="AG93" s="70">
        <f t="shared" si="54"/>
        <v>0</v>
      </c>
      <c r="AH93" s="74">
        <f t="shared" si="55"/>
        <v>0</v>
      </c>
      <c r="AI93" s="63">
        <f t="shared" si="41"/>
        <v>0</v>
      </c>
      <c r="AJ93" s="53"/>
      <c r="AK93" s="70">
        <f t="shared" si="56"/>
        <v>0</v>
      </c>
      <c r="AL93" s="74">
        <f t="shared" si="57"/>
        <v>0</v>
      </c>
    </row>
    <row r="94" spans="1:38" x14ac:dyDescent="0.25">
      <c r="A94" s="35" t="s">
        <v>321</v>
      </c>
      <c r="B94" s="35" t="s">
        <v>110</v>
      </c>
      <c r="C94" s="35" t="s">
        <v>248</v>
      </c>
      <c r="D94" s="8">
        <v>1</v>
      </c>
      <c r="E94" s="83">
        <f>VLOOKUP($C94,Master_Device_DB!$C:$E,2,0)</f>
        <v>0.36</v>
      </c>
      <c r="F94" s="84">
        <f>VLOOKUP($C94,Master_Device_DB!$C:$E,3,0)</f>
        <v>7.2</v>
      </c>
      <c r="G94" s="63">
        <f t="shared" si="34"/>
        <v>0</v>
      </c>
      <c r="H94" s="53"/>
      <c r="I94" s="70">
        <f t="shared" si="42"/>
        <v>0</v>
      </c>
      <c r="J94" s="74">
        <f t="shared" si="43"/>
        <v>0</v>
      </c>
      <c r="K94" s="63">
        <f t="shared" si="35"/>
        <v>0</v>
      </c>
      <c r="L94" s="53"/>
      <c r="M94" s="70">
        <f t="shared" si="44"/>
        <v>0</v>
      </c>
      <c r="N94" s="74">
        <f t="shared" si="45"/>
        <v>0</v>
      </c>
      <c r="O94" s="63">
        <f t="shared" si="36"/>
        <v>0</v>
      </c>
      <c r="P94" s="53"/>
      <c r="Q94" s="70">
        <f t="shared" si="46"/>
        <v>0</v>
      </c>
      <c r="R94" s="74">
        <f t="shared" si="47"/>
        <v>0</v>
      </c>
      <c r="S94" s="63">
        <f t="shared" si="37"/>
        <v>0</v>
      </c>
      <c r="T94" s="53"/>
      <c r="U94" s="70">
        <f t="shared" si="48"/>
        <v>0</v>
      </c>
      <c r="V94" s="74">
        <f t="shared" si="49"/>
        <v>0</v>
      </c>
      <c r="W94" s="63">
        <f t="shared" si="38"/>
        <v>0</v>
      </c>
      <c r="X94" s="53"/>
      <c r="Y94" s="70">
        <f t="shared" si="50"/>
        <v>0</v>
      </c>
      <c r="Z94" s="74">
        <f t="shared" si="51"/>
        <v>0</v>
      </c>
      <c r="AA94" s="63">
        <f t="shared" si="39"/>
        <v>0</v>
      </c>
      <c r="AB94" s="53"/>
      <c r="AC94" s="70">
        <f t="shared" si="52"/>
        <v>0</v>
      </c>
      <c r="AD94" s="74">
        <f t="shared" si="53"/>
        <v>0</v>
      </c>
      <c r="AE94" s="63">
        <f t="shared" si="40"/>
        <v>0</v>
      </c>
      <c r="AF94" s="53"/>
      <c r="AG94" s="70">
        <f t="shared" si="54"/>
        <v>0</v>
      </c>
      <c r="AH94" s="74">
        <f t="shared" si="55"/>
        <v>0</v>
      </c>
      <c r="AI94" s="63">
        <f t="shared" si="41"/>
        <v>0</v>
      </c>
      <c r="AJ94" s="53"/>
      <c r="AK94" s="70">
        <f t="shared" si="56"/>
        <v>0</v>
      </c>
      <c r="AL94" s="74">
        <f t="shared" si="57"/>
        <v>0</v>
      </c>
    </row>
    <row r="95" spans="1:38" x14ac:dyDescent="0.25">
      <c r="A95" s="35" t="s">
        <v>321</v>
      </c>
      <c r="B95" s="35" t="s">
        <v>111</v>
      </c>
      <c r="C95" s="35" t="s">
        <v>198</v>
      </c>
      <c r="D95" s="8">
        <v>1</v>
      </c>
      <c r="E95" s="83">
        <f>VLOOKUP($C95,Master_Device_DB!$C:$E,2,0)</f>
        <v>0.15</v>
      </c>
      <c r="F95" s="84">
        <f>VLOOKUP($C95,Master_Device_DB!$C:$E,3,0)</f>
        <v>15</v>
      </c>
      <c r="G95" s="63">
        <f t="shared" si="34"/>
        <v>10</v>
      </c>
      <c r="H95" s="53">
        <v>10</v>
      </c>
      <c r="I95" s="70">
        <f t="shared" si="42"/>
        <v>1.5</v>
      </c>
      <c r="J95" s="74">
        <f t="shared" si="43"/>
        <v>150</v>
      </c>
      <c r="K95" s="63">
        <f t="shared" si="35"/>
        <v>10</v>
      </c>
      <c r="L95" s="53">
        <v>10</v>
      </c>
      <c r="M95" s="70">
        <f t="shared" si="44"/>
        <v>1.5</v>
      </c>
      <c r="N95" s="74">
        <f t="shared" si="45"/>
        <v>150</v>
      </c>
      <c r="O95" s="63">
        <f t="shared" si="36"/>
        <v>10</v>
      </c>
      <c r="P95" s="53">
        <v>10</v>
      </c>
      <c r="Q95" s="70">
        <f t="shared" si="46"/>
        <v>1.5</v>
      </c>
      <c r="R95" s="74">
        <f t="shared" si="47"/>
        <v>150</v>
      </c>
      <c r="S95" s="63">
        <f t="shared" si="37"/>
        <v>10</v>
      </c>
      <c r="T95" s="53">
        <v>10</v>
      </c>
      <c r="U95" s="70">
        <f t="shared" si="48"/>
        <v>1.5</v>
      </c>
      <c r="V95" s="74">
        <f t="shared" si="49"/>
        <v>150</v>
      </c>
      <c r="W95" s="63">
        <f t="shared" si="38"/>
        <v>10</v>
      </c>
      <c r="X95" s="53">
        <v>10</v>
      </c>
      <c r="Y95" s="70">
        <f t="shared" si="50"/>
        <v>1.5</v>
      </c>
      <c r="Z95" s="74">
        <f t="shared" si="51"/>
        <v>150</v>
      </c>
      <c r="AA95" s="63">
        <f t="shared" si="39"/>
        <v>10</v>
      </c>
      <c r="AB95" s="53">
        <v>10</v>
      </c>
      <c r="AC95" s="70">
        <f t="shared" si="52"/>
        <v>1.5</v>
      </c>
      <c r="AD95" s="74">
        <f t="shared" si="53"/>
        <v>150</v>
      </c>
      <c r="AE95" s="63">
        <f t="shared" si="40"/>
        <v>10</v>
      </c>
      <c r="AF95" s="53">
        <v>10</v>
      </c>
      <c r="AG95" s="70">
        <f t="shared" si="54"/>
        <v>1.5</v>
      </c>
      <c r="AH95" s="74">
        <f t="shared" si="55"/>
        <v>150</v>
      </c>
      <c r="AI95" s="63">
        <f t="shared" si="41"/>
        <v>10</v>
      </c>
      <c r="AJ95" s="53">
        <v>10</v>
      </c>
      <c r="AK95" s="70">
        <f t="shared" si="56"/>
        <v>1.5</v>
      </c>
      <c r="AL95" s="74">
        <f t="shared" si="57"/>
        <v>150</v>
      </c>
    </row>
    <row r="96" spans="1:38" x14ac:dyDescent="0.25">
      <c r="A96" s="35" t="s">
        <v>321</v>
      </c>
      <c r="B96" s="35" t="s">
        <v>112</v>
      </c>
      <c r="C96" s="35" t="s">
        <v>199</v>
      </c>
      <c r="D96" s="8">
        <v>1</v>
      </c>
      <c r="E96" s="83">
        <f>VLOOKUP($C96,Master_Device_DB!$C:$E,2,0)</f>
        <v>0.15</v>
      </c>
      <c r="F96" s="84">
        <f>VLOOKUP($C96,Master_Device_DB!$C:$E,3,0)</f>
        <v>27</v>
      </c>
      <c r="G96" s="63">
        <f t="shared" si="34"/>
        <v>0</v>
      </c>
      <c r="H96" s="53"/>
      <c r="I96" s="70">
        <f t="shared" si="42"/>
        <v>0</v>
      </c>
      <c r="J96" s="74">
        <f t="shared" si="43"/>
        <v>0</v>
      </c>
      <c r="K96" s="63">
        <f t="shared" si="35"/>
        <v>0</v>
      </c>
      <c r="L96" s="53"/>
      <c r="M96" s="70">
        <f t="shared" si="44"/>
        <v>0</v>
      </c>
      <c r="N96" s="74">
        <f t="shared" si="45"/>
        <v>0</v>
      </c>
      <c r="O96" s="63">
        <f t="shared" si="36"/>
        <v>0</v>
      </c>
      <c r="P96" s="53"/>
      <c r="Q96" s="70">
        <f t="shared" si="46"/>
        <v>0</v>
      </c>
      <c r="R96" s="74">
        <f t="shared" si="47"/>
        <v>0</v>
      </c>
      <c r="S96" s="63">
        <f t="shared" si="37"/>
        <v>0</v>
      </c>
      <c r="T96" s="53"/>
      <c r="U96" s="70">
        <f t="shared" si="48"/>
        <v>0</v>
      </c>
      <c r="V96" s="74">
        <f t="shared" si="49"/>
        <v>0</v>
      </c>
      <c r="W96" s="63">
        <f t="shared" si="38"/>
        <v>0</v>
      </c>
      <c r="X96" s="53"/>
      <c r="Y96" s="70">
        <f t="shared" si="50"/>
        <v>0</v>
      </c>
      <c r="Z96" s="74">
        <f t="shared" si="51"/>
        <v>0</v>
      </c>
      <c r="AA96" s="63">
        <f t="shared" si="39"/>
        <v>0</v>
      </c>
      <c r="AB96" s="53"/>
      <c r="AC96" s="70">
        <f t="shared" si="52"/>
        <v>0</v>
      </c>
      <c r="AD96" s="74">
        <f t="shared" si="53"/>
        <v>0</v>
      </c>
      <c r="AE96" s="63">
        <f t="shared" si="40"/>
        <v>0</v>
      </c>
      <c r="AF96" s="53"/>
      <c r="AG96" s="70">
        <f t="shared" si="54"/>
        <v>0</v>
      </c>
      <c r="AH96" s="74">
        <f t="shared" si="55"/>
        <v>0</v>
      </c>
      <c r="AI96" s="63">
        <f t="shared" si="41"/>
        <v>0</v>
      </c>
      <c r="AJ96" s="53"/>
      <c r="AK96" s="70">
        <f t="shared" si="56"/>
        <v>0</v>
      </c>
      <c r="AL96" s="74">
        <f t="shared" si="57"/>
        <v>0</v>
      </c>
    </row>
    <row r="97" spans="1:38" x14ac:dyDescent="0.25">
      <c r="A97" s="35" t="s">
        <v>321</v>
      </c>
      <c r="B97" s="35" t="s">
        <v>113</v>
      </c>
      <c r="C97" s="35" t="s">
        <v>199</v>
      </c>
      <c r="D97" s="8">
        <v>1</v>
      </c>
      <c r="E97" s="83">
        <f>VLOOKUP($C97,Master_Device_DB!$C:$E,2,0)</f>
        <v>0.15</v>
      </c>
      <c r="F97" s="84">
        <f>VLOOKUP($C97,Master_Device_DB!$C:$E,3,0)</f>
        <v>27</v>
      </c>
      <c r="G97" s="63">
        <f t="shared" si="34"/>
        <v>0</v>
      </c>
      <c r="H97" s="53"/>
      <c r="I97" s="70">
        <f t="shared" si="42"/>
        <v>0</v>
      </c>
      <c r="J97" s="74">
        <f t="shared" si="43"/>
        <v>0</v>
      </c>
      <c r="K97" s="63">
        <f t="shared" si="35"/>
        <v>0</v>
      </c>
      <c r="L97" s="53"/>
      <c r="M97" s="70">
        <f t="shared" si="44"/>
        <v>0</v>
      </c>
      <c r="N97" s="74">
        <f t="shared" si="45"/>
        <v>0</v>
      </c>
      <c r="O97" s="63">
        <f t="shared" si="36"/>
        <v>0</v>
      </c>
      <c r="P97" s="53"/>
      <c r="Q97" s="70">
        <f t="shared" si="46"/>
        <v>0</v>
      </c>
      <c r="R97" s="74">
        <f t="shared" si="47"/>
        <v>0</v>
      </c>
      <c r="S97" s="63">
        <f t="shared" si="37"/>
        <v>0</v>
      </c>
      <c r="T97" s="53"/>
      <c r="U97" s="70">
        <f t="shared" si="48"/>
        <v>0</v>
      </c>
      <c r="V97" s="74">
        <f t="shared" si="49"/>
        <v>0</v>
      </c>
      <c r="W97" s="63">
        <f t="shared" si="38"/>
        <v>0</v>
      </c>
      <c r="X97" s="53"/>
      <c r="Y97" s="70">
        <f t="shared" si="50"/>
        <v>0</v>
      </c>
      <c r="Z97" s="74">
        <f t="shared" si="51"/>
        <v>0</v>
      </c>
      <c r="AA97" s="63">
        <f t="shared" si="39"/>
        <v>0</v>
      </c>
      <c r="AB97" s="53"/>
      <c r="AC97" s="70">
        <f t="shared" si="52"/>
        <v>0</v>
      </c>
      <c r="AD97" s="74">
        <f t="shared" si="53"/>
        <v>0</v>
      </c>
      <c r="AE97" s="63">
        <f t="shared" si="40"/>
        <v>0</v>
      </c>
      <c r="AF97" s="53"/>
      <c r="AG97" s="70">
        <f t="shared" si="54"/>
        <v>0</v>
      </c>
      <c r="AH97" s="74">
        <f t="shared" si="55"/>
        <v>0</v>
      </c>
      <c r="AI97" s="63">
        <f t="shared" si="41"/>
        <v>0</v>
      </c>
      <c r="AJ97" s="53"/>
      <c r="AK97" s="70">
        <f t="shared" si="56"/>
        <v>0</v>
      </c>
      <c r="AL97" s="74">
        <f t="shared" si="57"/>
        <v>0</v>
      </c>
    </row>
    <row r="98" spans="1:38" x14ac:dyDescent="0.25">
      <c r="A98" s="35" t="s">
        <v>321</v>
      </c>
      <c r="B98" s="35" t="s">
        <v>114</v>
      </c>
      <c r="C98" s="35" t="s">
        <v>199</v>
      </c>
      <c r="D98" s="8">
        <v>1</v>
      </c>
      <c r="E98" s="83">
        <f>VLOOKUP($C98,Master_Device_DB!$C:$E,2,0)</f>
        <v>0.15</v>
      </c>
      <c r="F98" s="84">
        <f>VLOOKUP($C98,Master_Device_DB!$C:$E,3,0)</f>
        <v>27</v>
      </c>
      <c r="G98" s="63">
        <f t="shared" si="34"/>
        <v>0</v>
      </c>
      <c r="H98" s="53"/>
      <c r="I98" s="70">
        <f t="shared" si="42"/>
        <v>0</v>
      </c>
      <c r="J98" s="74">
        <f t="shared" si="43"/>
        <v>0</v>
      </c>
      <c r="K98" s="63">
        <f t="shared" si="35"/>
        <v>0</v>
      </c>
      <c r="L98" s="53"/>
      <c r="M98" s="70">
        <f t="shared" si="44"/>
        <v>0</v>
      </c>
      <c r="N98" s="74">
        <f t="shared" si="45"/>
        <v>0</v>
      </c>
      <c r="O98" s="63">
        <f t="shared" si="36"/>
        <v>0</v>
      </c>
      <c r="P98" s="53"/>
      <c r="Q98" s="70">
        <f t="shared" si="46"/>
        <v>0</v>
      </c>
      <c r="R98" s="74">
        <f t="shared" si="47"/>
        <v>0</v>
      </c>
      <c r="S98" s="63">
        <f t="shared" si="37"/>
        <v>0</v>
      </c>
      <c r="T98" s="53"/>
      <c r="U98" s="70">
        <f t="shared" si="48"/>
        <v>0</v>
      </c>
      <c r="V98" s="74">
        <f t="shared" si="49"/>
        <v>0</v>
      </c>
      <c r="W98" s="63">
        <f t="shared" si="38"/>
        <v>0</v>
      </c>
      <c r="X98" s="53"/>
      <c r="Y98" s="70">
        <f t="shared" si="50"/>
        <v>0</v>
      </c>
      <c r="Z98" s="74">
        <f t="shared" si="51"/>
        <v>0</v>
      </c>
      <c r="AA98" s="63">
        <f t="shared" si="39"/>
        <v>0</v>
      </c>
      <c r="AB98" s="53"/>
      <c r="AC98" s="70">
        <f t="shared" si="52"/>
        <v>0</v>
      </c>
      <c r="AD98" s="74">
        <f t="shared" si="53"/>
        <v>0</v>
      </c>
      <c r="AE98" s="63">
        <f t="shared" si="40"/>
        <v>0</v>
      </c>
      <c r="AF98" s="53"/>
      <c r="AG98" s="70">
        <f t="shared" si="54"/>
        <v>0</v>
      </c>
      <c r="AH98" s="74">
        <f t="shared" si="55"/>
        <v>0</v>
      </c>
      <c r="AI98" s="63">
        <f t="shared" si="41"/>
        <v>0</v>
      </c>
      <c r="AJ98" s="53"/>
      <c r="AK98" s="70">
        <f t="shared" si="56"/>
        <v>0</v>
      </c>
      <c r="AL98" s="74">
        <f t="shared" si="57"/>
        <v>0</v>
      </c>
    </row>
    <row r="99" spans="1:38" x14ac:dyDescent="0.25">
      <c r="A99" s="35" t="s">
        <v>321</v>
      </c>
      <c r="B99" s="35" t="s">
        <v>112</v>
      </c>
      <c r="C99" s="35" t="s">
        <v>200</v>
      </c>
      <c r="D99" s="8">
        <v>1</v>
      </c>
      <c r="E99" s="83">
        <f>VLOOKUP($C99,Master_Device_DB!$C:$E,2,0)</f>
        <v>0.15</v>
      </c>
      <c r="F99" s="84">
        <f>VLOOKUP($C99,Master_Device_DB!$C:$E,3,0)</f>
        <v>18.5</v>
      </c>
      <c r="G99" s="63">
        <f t="shared" si="34"/>
        <v>0</v>
      </c>
      <c r="H99" s="53"/>
      <c r="I99" s="70">
        <f t="shared" si="42"/>
        <v>0</v>
      </c>
      <c r="J99" s="74">
        <f t="shared" si="43"/>
        <v>0</v>
      </c>
      <c r="K99" s="63">
        <f t="shared" si="35"/>
        <v>0</v>
      </c>
      <c r="L99" s="53"/>
      <c r="M99" s="70">
        <f t="shared" si="44"/>
        <v>0</v>
      </c>
      <c r="N99" s="74">
        <f t="shared" si="45"/>
        <v>0</v>
      </c>
      <c r="O99" s="63">
        <f t="shared" si="36"/>
        <v>0</v>
      </c>
      <c r="P99" s="53"/>
      <c r="Q99" s="70">
        <f t="shared" si="46"/>
        <v>0</v>
      </c>
      <c r="R99" s="74">
        <f t="shared" si="47"/>
        <v>0</v>
      </c>
      <c r="S99" s="63">
        <f t="shared" si="37"/>
        <v>0</v>
      </c>
      <c r="T99" s="53"/>
      <c r="U99" s="70">
        <f t="shared" si="48"/>
        <v>0</v>
      </c>
      <c r="V99" s="74">
        <f t="shared" si="49"/>
        <v>0</v>
      </c>
      <c r="W99" s="63">
        <f t="shared" si="38"/>
        <v>0</v>
      </c>
      <c r="X99" s="53"/>
      <c r="Y99" s="70">
        <f t="shared" si="50"/>
        <v>0</v>
      </c>
      <c r="Z99" s="74">
        <f t="shared" si="51"/>
        <v>0</v>
      </c>
      <c r="AA99" s="63">
        <f t="shared" si="39"/>
        <v>0</v>
      </c>
      <c r="AB99" s="53"/>
      <c r="AC99" s="70">
        <f t="shared" si="52"/>
        <v>0</v>
      </c>
      <c r="AD99" s="74">
        <f t="shared" si="53"/>
        <v>0</v>
      </c>
      <c r="AE99" s="63">
        <f t="shared" si="40"/>
        <v>0</v>
      </c>
      <c r="AF99" s="53"/>
      <c r="AG99" s="70">
        <f t="shared" si="54"/>
        <v>0</v>
      </c>
      <c r="AH99" s="74">
        <f t="shared" si="55"/>
        <v>0</v>
      </c>
      <c r="AI99" s="63">
        <f t="shared" si="41"/>
        <v>0</v>
      </c>
      <c r="AJ99" s="53"/>
      <c r="AK99" s="70">
        <f t="shared" si="56"/>
        <v>0</v>
      </c>
      <c r="AL99" s="74">
        <f t="shared" si="57"/>
        <v>0</v>
      </c>
    </row>
    <row r="100" spans="1:38" x14ac:dyDescent="0.25">
      <c r="A100" s="35" t="s">
        <v>321</v>
      </c>
      <c r="B100" s="35" t="s">
        <v>113</v>
      </c>
      <c r="C100" s="35" t="s">
        <v>200</v>
      </c>
      <c r="D100" s="8">
        <v>1</v>
      </c>
      <c r="E100" s="83">
        <f>VLOOKUP($C100,Master_Device_DB!$C:$E,2,0)</f>
        <v>0.15</v>
      </c>
      <c r="F100" s="84">
        <f>VLOOKUP($C100,Master_Device_DB!$C:$E,3,0)</f>
        <v>18.5</v>
      </c>
      <c r="G100" s="63">
        <f t="shared" si="34"/>
        <v>0</v>
      </c>
      <c r="H100" s="53"/>
      <c r="I100" s="70">
        <f t="shared" si="42"/>
        <v>0</v>
      </c>
      <c r="J100" s="74">
        <f t="shared" si="43"/>
        <v>0</v>
      </c>
      <c r="K100" s="63">
        <f t="shared" si="35"/>
        <v>0</v>
      </c>
      <c r="L100" s="53"/>
      <c r="M100" s="70">
        <f t="shared" si="44"/>
        <v>0</v>
      </c>
      <c r="N100" s="74">
        <f t="shared" si="45"/>
        <v>0</v>
      </c>
      <c r="O100" s="63">
        <f t="shared" si="36"/>
        <v>0</v>
      </c>
      <c r="P100" s="53"/>
      <c r="Q100" s="70">
        <f t="shared" si="46"/>
        <v>0</v>
      </c>
      <c r="R100" s="74">
        <f t="shared" si="47"/>
        <v>0</v>
      </c>
      <c r="S100" s="63">
        <f t="shared" si="37"/>
        <v>0</v>
      </c>
      <c r="T100" s="53"/>
      <c r="U100" s="70">
        <f t="shared" si="48"/>
        <v>0</v>
      </c>
      <c r="V100" s="74">
        <f t="shared" si="49"/>
        <v>0</v>
      </c>
      <c r="W100" s="63">
        <f t="shared" si="38"/>
        <v>0</v>
      </c>
      <c r="X100" s="53"/>
      <c r="Y100" s="70">
        <f t="shared" si="50"/>
        <v>0</v>
      </c>
      <c r="Z100" s="74">
        <f t="shared" si="51"/>
        <v>0</v>
      </c>
      <c r="AA100" s="63">
        <f t="shared" si="39"/>
        <v>0</v>
      </c>
      <c r="AB100" s="53"/>
      <c r="AC100" s="70">
        <f t="shared" si="52"/>
        <v>0</v>
      </c>
      <c r="AD100" s="74">
        <f t="shared" si="53"/>
        <v>0</v>
      </c>
      <c r="AE100" s="63">
        <f t="shared" si="40"/>
        <v>0</v>
      </c>
      <c r="AF100" s="53"/>
      <c r="AG100" s="70">
        <f t="shared" si="54"/>
        <v>0</v>
      </c>
      <c r="AH100" s="74">
        <f t="shared" si="55"/>
        <v>0</v>
      </c>
      <c r="AI100" s="63">
        <f t="shared" si="41"/>
        <v>0</v>
      </c>
      <c r="AJ100" s="53"/>
      <c r="AK100" s="70">
        <f t="shared" si="56"/>
        <v>0</v>
      </c>
      <c r="AL100" s="74">
        <f t="shared" si="57"/>
        <v>0</v>
      </c>
    </row>
    <row r="101" spans="1:38" x14ac:dyDescent="0.25">
      <c r="A101" s="35" t="s">
        <v>321</v>
      </c>
      <c r="B101" s="35" t="s">
        <v>114</v>
      </c>
      <c r="C101" s="35" t="s">
        <v>200</v>
      </c>
      <c r="D101" s="8">
        <v>1</v>
      </c>
      <c r="E101" s="83">
        <f>VLOOKUP($C101,Master_Device_DB!$C:$E,2,0)</f>
        <v>0.15</v>
      </c>
      <c r="F101" s="84">
        <f>VLOOKUP($C101,Master_Device_DB!$C:$E,3,0)</f>
        <v>18.5</v>
      </c>
      <c r="G101" s="63">
        <f t="shared" si="34"/>
        <v>0</v>
      </c>
      <c r="H101" s="53"/>
      <c r="I101" s="70">
        <f t="shared" si="42"/>
        <v>0</v>
      </c>
      <c r="J101" s="74">
        <f t="shared" si="43"/>
        <v>0</v>
      </c>
      <c r="K101" s="63">
        <f t="shared" si="35"/>
        <v>0</v>
      </c>
      <c r="L101" s="53"/>
      <c r="M101" s="70">
        <f t="shared" si="44"/>
        <v>0</v>
      </c>
      <c r="N101" s="74">
        <f t="shared" si="45"/>
        <v>0</v>
      </c>
      <c r="O101" s="63">
        <f t="shared" si="36"/>
        <v>0</v>
      </c>
      <c r="P101" s="53"/>
      <c r="Q101" s="70">
        <f t="shared" si="46"/>
        <v>0</v>
      </c>
      <c r="R101" s="74">
        <f t="shared" si="47"/>
        <v>0</v>
      </c>
      <c r="S101" s="63">
        <f t="shared" si="37"/>
        <v>0</v>
      </c>
      <c r="T101" s="53"/>
      <c r="U101" s="70">
        <f t="shared" si="48"/>
        <v>0</v>
      </c>
      <c r="V101" s="74">
        <f t="shared" si="49"/>
        <v>0</v>
      </c>
      <c r="W101" s="63">
        <f t="shared" si="38"/>
        <v>0</v>
      </c>
      <c r="X101" s="53"/>
      <c r="Y101" s="70">
        <f t="shared" si="50"/>
        <v>0</v>
      </c>
      <c r="Z101" s="74">
        <f t="shared" si="51"/>
        <v>0</v>
      </c>
      <c r="AA101" s="63">
        <f t="shared" si="39"/>
        <v>0</v>
      </c>
      <c r="AB101" s="53"/>
      <c r="AC101" s="70">
        <f t="shared" si="52"/>
        <v>0</v>
      </c>
      <c r="AD101" s="74">
        <f t="shared" si="53"/>
        <v>0</v>
      </c>
      <c r="AE101" s="63">
        <f t="shared" si="40"/>
        <v>0</v>
      </c>
      <c r="AF101" s="53"/>
      <c r="AG101" s="70">
        <f t="shared" si="54"/>
        <v>0</v>
      </c>
      <c r="AH101" s="74">
        <f t="shared" si="55"/>
        <v>0</v>
      </c>
      <c r="AI101" s="63">
        <f t="shared" si="41"/>
        <v>0</v>
      </c>
      <c r="AJ101" s="53"/>
      <c r="AK101" s="70">
        <f t="shared" si="56"/>
        <v>0</v>
      </c>
      <c r="AL101" s="74">
        <f t="shared" si="57"/>
        <v>0</v>
      </c>
    </row>
    <row r="102" spans="1:38" x14ac:dyDescent="0.25">
      <c r="A102" s="35" t="s">
        <v>321</v>
      </c>
      <c r="B102" s="35" t="s">
        <v>115</v>
      </c>
      <c r="C102" s="35" t="s">
        <v>201</v>
      </c>
      <c r="D102" s="8">
        <v>1</v>
      </c>
      <c r="E102" s="83">
        <f>VLOOKUP($C102,Master_Device_DB!$C:$E,2,0)</f>
        <v>0.45</v>
      </c>
      <c r="F102" s="84">
        <f>VLOOKUP($C102,Master_Device_DB!$C:$E,3,0)</f>
        <v>4.9000000000000004</v>
      </c>
      <c r="G102" s="63">
        <f t="shared" si="34"/>
        <v>0</v>
      </c>
      <c r="H102" s="53"/>
      <c r="I102" s="70">
        <f t="shared" si="42"/>
        <v>0</v>
      </c>
      <c r="J102" s="74">
        <f t="shared" si="43"/>
        <v>0</v>
      </c>
      <c r="K102" s="63">
        <f t="shared" ref="K102:K133" si="58">$D102*L102</f>
        <v>0</v>
      </c>
      <c r="L102" s="53"/>
      <c r="M102" s="70">
        <f t="shared" si="44"/>
        <v>0</v>
      </c>
      <c r="N102" s="74">
        <f t="shared" si="45"/>
        <v>0</v>
      </c>
      <c r="O102" s="63">
        <f t="shared" ref="O102:O133" si="59">$D102*P102</f>
        <v>0</v>
      </c>
      <c r="P102" s="53"/>
      <c r="Q102" s="70">
        <f t="shared" si="46"/>
        <v>0</v>
      </c>
      <c r="R102" s="74">
        <f t="shared" si="47"/>
        <v>0</v>
      </c>
      <c r="S102" s="63">
        <f t="shared" ref="S102:S133" si="60">$D102*T102</f>
        <v>0</v>
      </c>
      <c r="T102" s="53"/>
      <c r="U102" s="70">
        <f t="shared" si="48"/>
        <v>0</v>
      </c>
      <c r="V102" s="74">
        <f t="shared" si="49"/>
        <v>0</v>
      </c>
      <c r="W102" s="63">
        <f t="shared" ref="W102:W133" si="61">$D102*X102</f>
        <v>0</v>
      </c>
      <c r="X102" s="53"/>
      <c r="Y102" s="70">
        <f t="shared" si="50"/>
        <v>0</v>
      </c>
      <c r="Z102" s="74">
        <f t="shared" si="51"/>
        <v>0</v>
      </c>
      <c r="AA102" s="63">
        <f t="shared" ref="AA102:AA133" si="62">$D102*AB102</f>
        <v>0</v>
      </c>
      <c r="AB102" s="53"/>
      <c r="AC102" s="70">
        <f t="shared" si="52"/>
        <v>0</v>
      </c>
      <c r="AD102" s="74">
        <f t="shared" si="53"/>
        <v>0</v>
      </c>
      <c r="AE102" s="63">
        <f t="shared" ref="AE102:AE133" si="63">$D102*AF102</f>
        <v>0</v>
      </c>
      <c r="AF102" s="53"/>
      <c r="AG102" s="70">
        <f t="shared" si="54"/>
        <v>0</v>
      </c>
      <c r="AH102" s="74">
        <f t="shared" si="55"/>
        <v>0</v>
      </c>
      <c r="AI102" s="63">
        <f t="shared" ref="AI102:AI133" si="64">$D102*AJ102</f>
        <v>0</v>
      </c>
      <c r="AJ102" s="53"/>
      <c r="AK102" s="70">
        <f t="shared" si="56"/>
        <v>0</v>
      </c>
      <c r="AL102" s="74">
        <f t="shared" si="57"/>
        <v>0</v>
      </c>
    </row>
    <row r="103" spans="1:38" x14ac:dyDescent="0.25">
      <c r="A103" s="35" t="s">
        <v>321</v>
      </c>
      <c r="B103" s="35" t="s">
        <v>116</v>
      </c>
      <c r="C103" s="35" t="s">
        <v>201</v>
      </c>
      <c r="D103" s="8">
        <v>1</v>
      </c>
      <c r="E103" s="83">
        <f>VLOOKUP($C103,Master_Device_DB!$C:$E,2,0)</f>
        <v>0.45</v>
      </c>
      <c r="F103" s="84">
        <f>VLOOKUP($C103,Master_Device_DB!$C:$E,3,0)</f>
        <v>4.9000000000000004</v>
      </c>
      <c r="G103" s="63">
        <f t="shared" si="34"/>
        <v>0</v>
      </c>
      <c r="H103" s="53"/>
      <c r="I103" s="70">
        <f t="shared" si="42"/>
        <v>0</v>
      </c>
      <c r="J103" s="74">
        <f t="shared" si="43"/>
        <v>0</v>
      </c>
      <c r="K103" s="63">
        <f t="shared" si="58"/>
        <v>0</v>
      </c>
      <c r="L103" s="53"/>
      <c r="M103" s="70">
        <f t="shared" si="44"/>
        <v>0</v>
      </c>
      <c r="N103" s="74">
        <f t="shared" si="45"/>
        <v>0</v>
      </c>
      <c r="O103" s="63">
        <f t="shared" si="59"/>
        <v>0</v>
      </c>
      <c r="P103" s="53"/>
      <c r="Q103" s="70">
        <f t="shared" si="46"/>
        <v>0</v>
      </c>
      <c r="R103" s="74">
        <f t="shared" si="47"/>
        <v>0</v>
      </c>
      <c r="S103" s="63">
        <f t="shared" si="60"/>
        <v>0</v>
      </c>
      <c r="T103" s="53"/>
      <c r="U103" s="70">
        <f t="shared" si="48"/>
        <v>0</v>
      </c>
      <c r="V103" s="74">
        <f t="shared" si="49"/>
        <v>0</v>
      </c>
      <c r="W103" s="63">
        <f t="shared" si="61"/>
        <v>0</v>
      </c>
      <c r="X103" s="53"/>
      <c r="Y103" s="70">
        <f t="shared" si="50"/>
        <v>0</v>
      </c>
      <c r="Z103" s="74">
        <f t="shared" si="51"/>
        <v>0</v>
      </c>
      <c r="AA103" s="63">
        <f t="shared" si="62"/>
        <v>0</v>
      </c>
      <c r="AB103" s="53"/>
      <c r="AC103" s="70">
        <f t="shared" si="52"/>
        <v>0</v>
      </c>
      <c r="AD103" s="74">
        <f t="shared" si="53"/>
        <v>0</v>
      </c>
      <c r="AE103" s="63">
        <f t="shared" si="63"/>
        <v>0</v>
      </c>
      <c r="AF103" s="53"/>
      <c r="AG103" s="70">
        <f t="shared" si="54"/>
        <v>0</v>
      </c>
      <c r="AH103" s="74">
        <f t="shared" si="55"/>
        <v>0</v>
      </c>
      <c r="AI103" s="63">
        <f t="shared" si="64"/>
        <v>0</v>
      </c>
      <c r="AJ103" s="53"/>
      <c r="AK103" s="70">
        <f t="shared" si="56"/>
        <v>0</v>
      </c>
      <c r="AL103" s="74">
        <f t="shared" si="57"/>
        <v>0</v>
      </c>
    </row>
    <row r="104" spans="1:38" x14ac:dyDescent="0.25">
      <c r="A104" s="35" t="s">
        <v>321</v>
      </c>
      <c r="B104" s="35" t="s">
        <v>117</v>
      </c>
      <c r="C104" s="35" t="s">
        <v>201</v>
      </c>
      <c r="D104" s="8">
        <v>1</v>
      </c>
      <c r="E104" s="83">
        <f>VLOOKUP($C104,Master_Device_DB!$C:$E,2,0)</f>
        <v>0.45</v>
      </c>
      <c r="F104" s="84">
        <f>VLOOKUP($C104,Master_Device_DB!$C:$E,3,0)</f>
        <v>4.9000000000000004</v>
      </c>
      <c r="G104" s="63">
        <f t="shared" si="34"/>
        <v>0</v>
      </c>
      <c r="H104" s="53"/>
      <c r="I104" s="70">
        <f t="shared" si="42"/>
        <v>0</v>
      </c>
      <c r="J104" s="74">
        <f t="shared" si="43"/>
        <v>0</v>
      </c>
      <c r="K104" s="63">
        <f t="shared" si="58"/>
        <v>0</v>
      </c>
      <c r="L104" s="53"/>
      <c r="M104" s="70">
        <f t="shared" si="44"/>
        <v>0</v>
      </c>
      <c r="N104" s="74">
        <f t="shared" si="45"/>
        <v>0</v>
      </c>
      <c r="O104" s="63">
        <f t="shared" si="59"/>
        <v>0</v>
      </c>
      <c r="P104" s="53"/>
      <c r="Q104" s="70">
        <f t="shared" si="46"/>
        <v>0</v>
      </c>
      <c r="R104" s="74">
        <f t="shared" si="47"/>
        <v>0</v>
      </c>
      <c r="S104" s="63">
        <f t="shared" si="60"/>
        <v>0</v>
      </c>
      <c r="T104" s="53"/>
      <c r="U104" s="70">
        <f t="shared" si="48"/>
        <v>0</v>
      </c>
      <c r="V104" s="74">
        <f t="shared" si="49"/>
        <v>0</v>
      </c>
      <c r="W104" s="63">
        <f t="shared" si="61"/>
        <v>0</v>
      </c>
      <c r="X104" s="53"/>
      <c r="Y104" s="70">
        <f t="shared" si="50"/>
        <v>0</v>
      </c>
      <c r="Z104" s="74">
        <f t="shared" si="51"/>
        <v>0</v>
      </c>
      <c r="AA104" s="63">
        <f t="shared" si="62"/>
        <v>0</v>
      </c>
      <c r="AB104" s="53"/>
      <c r="AC104" s="70">
        <f t="shared" si="52"/>
        <v>0</v>
      </c>
      <c r="AD104" s="74">
        <f t="shared" si="53"/>
        <v>0</v>
      </c>
      <c r="AE104" s="63">
        <f t="shared" si="63"/>
        <v>0</v>
      </c>
      <c r="AF104" s="53"/>
      <c r="AG104" s="70">
        <f t="shared" si="54"/>
        <v>0</v>
      </c>
      <c r="AH104" s="74">
        <f t="shared" si="55"/>
        <v>0</v>
      </c>
      <c r="AI104" s="63">
        <f t="shared" si="64"/>
        <v>0</v>
      </c>
      <c r="AJ104" s="53"/>
      <c r="AK104" s="70">
        <f t="shared" si="56"/>
        <v>0</v>
      </c>
      <c r="AL104" s="74">
        <f t="shared" si="57"/>
        <v>0</v>
      </c>
    </row>
    <row r="105" spans="1:38" x14ac:dyDescent="0.25">
      <c r="A105" s="35" t="s">
        <v>321</v>
      </c>
      <c r="B105" s="35" t="s">
        <v>118</v>
      </c>
      <c r="C105" s="35" t="s">
        <v>202</v>
      </c>
      <c r="D105" s="8">
        <v>1</v>
      </c>
      <c r="E105" s="83">
        <f>VLOOKUP($C105,Master_Device_DB!$C:$E,2,0)</f>
        <v>0.45</v>
      </c>
      <c r="F105" s="84">
        <f>VLOOKUP($C105,Master_Device_DB!$C:$E,3,0)</f>
        <v>4.9000000000000004</v>
      </c>
      <c r="G105" s="63">
        <f t="shared" si="34"/>
        <v>0</v>
      </c>
      <c r="H105" s="53"/>
      <c r="I105" s="70">
        <f t="shared" si="42"/>
        <v>0</v>
      </c>
      <c r="J105" s="74">
        <f t="shared" si="43"/>
        <v>0</v>
      </c>
      <c r="K105" s="63">
        <f t="shared" si="58"/>
        <v>0</v>
      </c>
      <c r="L105" s="53"/>
      <c r="M105" s="70">
        <f t="shared" si="44"/>
        <v>0</v>
      </c>
      <c r="N105" s="74">
        <f t="shared" si="45"/>
        <v>0</v>
      </c>
      <c r="O105" s="63">
        <f t="shared" si="59"/>
        <v>0</v>
      </c>
      <c r="P105" s="53"/>
      <c r="Q105" s="70">
        <f t="shared" si="46"/>
        <v>0</v>
      </c>
      <c r="R105" s="74">
        <f t="shared" si="47"/>
        <v>0</v>
      </c>
      <c r="S105" s="63">
        <f t="shared" si="60"/>
        <v>0</v>
      </c>
      <c r="T105" s="53"/>
      <c r="U105" s="70">
        <f t="shared" si="48"/>
        <v>0</v>
      </c>
      <c r="V105" s="74">
        <f t="shared" si="49"/>
        <v>0</v>
      </c>
      <c r="W105" s="63">
        <f t="shared" si="61"/>
        <v>0</v>
      </c>
      <c r="X105" s="53"/>
      <c r="Y105" s="70">
        <f t="shared" si="50"/>
        <v>0</v>
      </c>
      <c r="Z105" s="74">
        <f t="shared" si="51"/>
        <v>0</v>
      </c>
      <c r="AA105" s="63">
        <f t="shared" si="62"/>
        <v>0</v>
      </c>
      <c r="AB105" s="53"/>
      <c r="AC105" s="70">
        <f t="shared" si="52"/>
        <v>0</v>
      </c>
      <c r="AD105" s="74">
        <f t="shared" si="53"/>
        <v>0</v>
      </c>
      <c r="AE105" s="63">
        <f t="shared" si="63"/>
        <v>0</v>
      </c>
      <c r="AF105" s="53"/>
      <c r="AG105" s="70">
        <f t="shared" si="54"/>
        <v>0</v>
      </c>
      <c r="AH105" s="74">
        <f t="shared" si="55"/>
        <v>0</v>
      </c>
      <c r="AI105" s="63">
        <f t="shared" si="64"/>
        <v>0</v>
      </c>
      <c r="AJ105" s="53"/>
      <c r="AK105" s="70">
        <f t="shared" si="56"/>
        <v>0</v>
      </c>
      <c r="AL105" s="74">
        <f t="shared" si="57"/>
        <v>0</v>
      </c>
    </row>
    <row r="106" spans="1:38" x14ac:dyDescent="0.25">
      <c r="A106" s="35" t="s">
        <v>321</v>
      </c>
      <c r="B106" s="35" t="s">
        <v>119</v>
      </c>
      <c r="C106" s="35" t="s">
        <v>202</v>
      </c>
      <c r="D106" s="8">
        <v>1</v>
      </c>
      <c r="E106" s="83">
        <f>VLOOKUP($C106,Master_Device_DB!$C:$E,2,0)</f>
        <v>0.45</v>
      </c>
      <c r="F106" s="84">
        <f>VLOOKUP($C106,Master_Device_DB!$C:$E,3,0)</f>
        <v>4.9000000000000004</v>
      </c>
      <c r="G106" s="63">
        <f t="shared" si="34"/>
        <v>0</v>
      </c>
      <c r="H106" s="53"/>
      <c r="I106" s="70">
        <f t="shared" si="42"/>
        <v>0</v>
      </c>
      <c r="J106" s="74">
        <f t="shared" si="43"/>
        <v>0</v>
      </c>
      <c r="K106" s="63">
        <f t="shared" si="58"/>
        <v>0</v>
      </c>
      <c r="L106" s="53"/>
      <c r="M106" s="70">
        <f t="shared" si="44"/>
        <v>0</v>
      </c>
      <c r="N106" s="74">
        <f t="shared" si="45"/>
        <v>0</v>
      </c>
      <c r="O106" s="63">
        <f t="shared" si="59"/>
        <v>0</v>
      </c>
      <c r="P106" s="53"/>
      <c r="Q106" s="70">
        <f t="shared" si="46"/>
        <v>0</v>
      </c>
      <c r="R106" s="74">
        <f t="shared" si="47"/>
        <v>0</v>
      </c>
      <c r="S106" s="63">
        <f t="shared" si="60"/>
        <v>0</v>
      </c>
      <c r="T106" s="53"/>
      <c r="U106" s="70">
        <f t="shared" si="48"/>
        <v>0</v>
      </c>
      <c r="V106" s="74">
        <f t="shared" si="49"/>
        <v>0</v>
      </c>
      <c r="W106" s="63">
        <f t="shared" si="61"/>
        <v>0</v>
      </c>
      <c r="X106" s="53"/>
      <c r="Y106" s="70">
        <f t="shared" si="50"/>
        <v>0</v>
      </c>
      <c r="Z106" s="74">
        <f t="shared" si="51"/>
        <v>0</v>
      </c>
      <c r="AA106" s="63">
        <f t="shared" si="62"/>
        <v>0</v>
      </c>
      <c r="AB106" s="53"/>
      <c r="AC106" s="70">
        <f t="shared" si="52"/>
        <v>0</v>
      </c>
      <c r="AD106" s="74">
        <f t="shared" si="53"/>
        <v>0</v>
      </c>
      <c r="AE106" s="63">
        <f t="shared" si="63"/>
        <v>0</v>
      </c>
      <c r="AF106" s="53"/>
      <c r="AG106" s="70">
        <f t="shared" si="54"/>
        <v>0</v>
      </c>
      <c r="AH106" s="74">
        <f t="shared" si="55"/>
        <v>0</v>
      </c>
      <c r="AI106" s="63">
        <f t="shared" si="64"/>
        <v>0</v>
      </c>
      <c r="AJ106" s="53"/>
      <c r="AK106" s="70">
        <f t="shared" si="56"/>
        <v>0</v>
      </c>
      <c r="AL106" s="74">
        <f t="shared" si="57"/>
        <v>0</v>
      </c>
    </row>
    <row r="107" spans="1:38" x14ac:dyDescent="0.25">
      <c r="A107" s="35" t="s">
        <v>321</v>
      </c>
      <c r="B107" s="35" t="s">
        <v>120</v>
      </c>
      <c r="C107" s="35" t="s">
        <v>202</v>
      </c>
      <c r="D107" s="8">
        <v>1</v>
      </c>
      <c r="E107" s="83">
        <f>VLOOKUP($C107,Master_Device_DB!$C:$E,2,0)</f>
        <v>0.45</v>
      </c>
      <c r="F107" s="84">
        <f>VLOOKUP($C107,Master_Device_DB!$C:$E,3,0)</f>
        <v>4.9000000000000004</v>
      </c>
      <c r="G107" s="63">
        <f t="shared" si="34"/>
        <v>0</v>
      </c>
      <c r="H107" s="53"/>
      <c r="I107" s="70">
        <f t="shared" si="42"/>
        <v>0</v>
      </c>
      <c r="J107" s="74">
        <f t="shared" si="43"/>
        <v>0</v>
      </c>
      <c r="K107" s="63">
        <f t="shared" si="58"/>
        <v>0</v>
      </c>
      <c r="L107" s="53"/>
      <c r="M107" s="70">
        <f t="shared" si="44"/>
        <v>0</v>
      </c>
      <c r="N107" s="74">
        <f t="shared" si="45"/>
        <v>0</v>
      </c>
      <c r="O107" s="63">
        <f t="shared" si="59"/>
        <v>0</v>
      </c>
      <c r="P107" s="53"/>
      <c r="Q107" s="70">
        <f t="shared" si="46"/>
        <v>0</v>
      </c>
      <c r="R107" s="74">
        <f t="shared" si="47"/>
        <v>0</v>
      </c>
      <c r="S107" s="63">
        <f t="shared" si="60"/>
        <v>0</v>
      </c>
      <c r="T107" s="53"/>
      <c r="U107" s="70">
        <f t="shared" si="48"/>
        <v>0</v>
      </c>
      <c r="V107" s="74">
        <f t="shared" si="49"/>
        <v>0</v>
      </c>
      <c r="W107" s="63">
        <f t="shared" si="61"/>
        <v>0</v>
      </c>
      <c r="X107" s="53"/>
      <c r="Y107" s="70">
        <f t="shared" si="50"/>
        <v>0</v>
      </c>
      <c r="Z107" s="74">
        <f t="shared" si="51"/>
        <v>0</v>
      </c>
      <c r="AA107" s="63">
        <f t="shared" si="62"/>
        <v>0</v>
      </c>
      <c r="AB107" s="53"/>
      <c r="AC107" s="70">
        <f t="shared" si="52"/>
        <v>0</v>
      </c>
      <c r="AD107" s="74">
        <f t="shared" si="53"/>
        <v>0</v>
      </c>
      <c r="AE107" s="63">
        <f t="shared" si="63"/>
        <v>0</v>
      </c>
      <c r="AF107" s="53"/>
      <c r="AG107" s="70">
        <f t="shared" si="54"/>
        <v>0</v>
      </c>
      <c r="AH107" s="74">
        <f t="shared" si="55"/>
        <v>0</v>
      </c>
      <c r="AI107" s="63">
        <f t="shared" si="64"/>
        <v>0</v>
      </c>
      <c r="AJ107" s="53"/>
      <c r="AK107" s="70">
        <f t="shared" si="56"/>
        <v>0</v>
      </c>
      <c r="AL107" s="74">
        <f t="shared" si="57"/>
        <v>0</v>
      </c>
    </row>
    <row r="108" spans="1:38" x14ac:dyDescent="0.25">
      <c r="A108" s="35" t="s">
        <v>321</v>
      </c>
      <c r="B108" s="35" t="s">
        <v>121</v>
      </c>
      <c r="C108" s="35" t="s">
        <v>203</v>
      </c>
      <c r="D108" s="8">
        <v>1</v>
      </c>
      <c r="E108" s="83">
        <f>VLOOKUP($C108,Master_Device_DB!$C:$E,2,0)</f>
        <v>0.45</v>
      </c>
      <c r="F108" s="84">
        <f>VLOOKUP($C108,Master_Device_DB!$C:$E,3,0)</f>
        <v>10.4</v>
      </c>
      <c r="G108" s="63">
        <f t="shared" si="34"/>
        <v>0</v>
      </c>
      <c r="H108" s="53"/>
      <c r="I108" s="70">
        <f t="shared" si="42"/>
        <v>0</v>
      </c>
      <c r="J108" s="74">
        <f t="shared" si="43"/>
        <v>0</v>
      </c>
      <c r="K108" s="63">
        <f t="shared" si="58"/>
        <v>0</v>
      </c>
      <c r="L108" s="53"/>
      <c r="M108" s="70">
        <f t="shared" si="44"/>
        <v>0</v>
      </c>
      <c r="N108" s="74">
        <f t="shared" si="45"/>
        <v>0</v>
      </c>
      <c r="O108" s="63">
        <f t="shared" si="59"/>
        <v>0</v>
      </c>
      <c r="P108" s="53"/>
      <c r="Q108" s="70">
        <f t="shared" si="46"/>
        <v>0</v>
      </c>
      <c r="R108" s="74">
        <f t="shared" si="47"/>
        <v>0</v>
      </c>
      <c r="S108" s="63">
        <f t="shared" si="60"/>
        <v>0</v>
      </c>
      <c r="T108" s="53"/>
      <c r="U108" s="70">
        <f t="shared" si="48"/>
        <v>0</v>
      </c>
      <c r="V108" s="74">
        <f t="shared" si="49"/>
        <v>0</v>
      </c>
      <c r="W108" s="63">
        <f t="shared" si="61"/>
        <v>0</v>
      </c>
      <c r="X108" s="53"/>
      <c r="Y108" s="70">
        <f t="shared" si="50"/>
        <v>0</v>
      </c>
      <c r="Z108" s="74">
        <f t="shared" si="51"/>
        <v>0</v>
      </c>
      <c r="AA108" s="63">
        <f t="shared" si="62"/>
        <v>0</v>
      </c>
      <c r="AB108" s="53"/>
      <c r="AC108" s="70">
        <f t="shared" si="52"/>
        <v>0</v>
      </c>
      <c r="AD108" s="74">
        <f t="shared" si="53"/>
        <v>0</v>
      </c>
      <c r="AE108" s="63">
        <f t="shared" si="63"/>
        <v>0</v>
      </c>
      <c r="AF108" s="53"/>
      <c r="AG108" s="70">
        <f t="shared" si="54"/>
        <v>0</v>
      </c>
      <c r="AH108" s="74">
        <f t="shared" si="55"/>
        <v>0</v>
      </c>
      <c r="AI108" s="63">
        <f t="shared" si="64"/>
        <v>0</v>
      </c>
      <c r="AJ108" s="53"/>
      <c r="AK108" s="70">
        <f t="shared" si="56"/>
        <v>0</v>
      </c>
      <c r="AL108" s="74">
        <f t="shared" si="57"/>
        <v>0</v>
      </c>
    </row>
    <row r="109" spans="1:38" x14ac:dyDescent="0.25">
      <c r="A109" s="35" t="s">
        <v>321</v>
      </c>
      <c r="B109" s="35" t="s">
        <v>122</v>
      </c>
      <c r="C109" s="35" t="s">
        <v>203</v>
      </c>
      <c r="D109" s="8">
        <v>1</v>
      </c>
      <c r="E109" s="83">
        <f>VLOOKUP($C109,Master_Device_DB!$C:$E,2,0)</f>
        <v>0.45</v>
      </c>
      <c r="F109" s="84">
        <f>VLOOKUP($C109,Master_Device_DB!$C:$E,3,0)</f>
        <v>10.4</v>
      </c>
      <c r="G109" s="63">
        <f t="shared" si="34"/>
        <v>0</v>
      </c>
      <c r="H109" s="53"/>
      <c r="I109" s="70">
        <f t="shared" si="42"/>
        <v>0</v>
      </c>
      <c r="J109" s="74">
        <f t="shared" si="43"/>
        <v>0</v>
      </c>
      <c r="K109" s="63">
        <f t="shared" si="58"/>
        <v>0</v>
      </c>
      <c r="L109" s="53"/>
      <c r="M109" s="70">
        <f t="shared" si="44"/>
        <v>0</v>
      </c>
      <c r="N109" s="74">
        <f t="shared" si="45"/>
        <v>0</v>
      </c>
      <c r="O109" s="63">
        <f t="shared" si="59"/>
        <v>0</v>
      </c>
      <c r="P109" s="53"/>
      <c r="Q109" s="70">
        <f t="shared" si="46"/>
        <v>0</v>
      </c>
      <c r="R109" s="74">
        <f t="shared" si="47"/>
        <v>0</v>
      </c>
      <c r="S109" s="63">
        <f t="shared" si="60"/>
        <v>0</v>
      </c>
      <c r="T109" s="53"/>
      <c r="U109" s="70">
        <f t="shared" si="48"/>
        <v>0</v>
      </c>
      <c r="V109" s="74">
        <f t="shared" si="49"/>
        <v>0</v>
      </c>
      <c r="W109" s="63">
        <f t="shared" si="61"/>
        <v>0</v>
      </c>
      <c r="X109" s="53"/>
      <c r="Y109" s="70">
        <f t="shared" si="50"/>
        <v>0</v>
      </c>
      <c r="Z109" s="74">
        <f t="shared" si="51"/>
        <v>0</v>
      </c>
      <c r="AA109" s="63">
        <f t="shared" si="62"/>
        <v>0</v>
      </c>
      <c r="AB109" s="53"/>
      <c r="AC109" s="70">
        <f t="shared" si="52"/>
        <v>0</v>
      </c>
      <c r="AD109" s="74">
        <f t="shared" si="53"/>
        <v>0</v>
      </c>
      <c r="AE109" s="63">
        <f t="shared" si="63"/>
        <v>0</v>
      </c>
      <c r="AF109" s="53"/>
      <c r="AG109" s="70">
        <f t="shared" si="54"/>
        <v>0</v>
      </c>
      <c r="AH109" s="74">
        <f t="shared" si="55"/>
        <v>0</v>
      </c>
      <c r="AI109" s="63">
        <f t="shared" si="64"/>
        <v>0</v>
      </c>
      <c r="AJ109" s="53"/>
      <c r="AK109" s="70">
        <f t="shared" si="56"/>
        <v>0</v>
      </c>
      <c r="AL109" s="74">
        <f t="shared" si="57"/>
        <v>0</v>
      </c>
    </row>
    <row r="110" spans="1:38" x14ac:dyDescent="0.25">
      <c r="A110" s="35" t="s">
        <v>321</v>
      </c>
      <c r="B110" s="35" t="s">
        <v>123</v>
      </c>
      <c r="C110" s="35" t="s">
        <v>203</v>
      </c>
      <c r="D110" s="8">
        <v>1</v>
      </c>
      <c r="E110" s="83">
        <f>VLOOKUP($C110,Master_Device_DB!$C:$E,2,0)</f>
        <v>0.45</v>
      </c>
      <c r="F110" s="84">
        <f>VLOOKUP($C110,Master_Device_DB!$C:$E,3,0)</f>
        <v>10.4</v>
      </c>
      <c r="G110" s="63">
        <f t="shared" si="34"/>
        <v>0</v>
      </c>
      <c r="H110" s="53"/>
      <c r="I110" s="70">
        <f t="shared" si="42"/>
        <v>0</v>
      </c>
      <c r="J110" s="74">
        <f t="shared" si="43"/>
        <v>0</v>
      </c>
      <c r="K110" s="63">
        <f t="shared" si="58"/>
        <v>0</v>
      </c>
      <c r="L110" s="53"/>
      <c r="M110" s="70">
        <f t="shared" si="44"/>
        <v>0</v>
      </c>
      <c r="N110" s="74">
        <f t="shared" si="45"/>
        <v>0</v>
      </c>
      <c r="O110" s="63">
        <f t="shared" si="59"/>
        <v>0</v>
      </c>
      <c r="P110" s="53"/>
      <c r="Q110" s="70">
        <f t="shared" si="46"/>
        <v>0</v>
      </c>
      <c r="R110" s="74">
        <f t="shared" si="47"/>
        <v>0</v>
      </c>
      <c r="S110" s="63">
        <f t="shared" si="60"/>
        <v>0</v>
      </c>
      <c r="T110" s="53"/>
      <c r="U110" s="70">
        <f t="shared" si="48"/>
        <v>0</v>
      </c>
      <c r="V110" s="74">
        <f t="shared" si="49"/>
        <v>0</v>
      </c>
      <c r="W110" s="63">
        <f t="shared" si="61"/>
        <v>0</v>
      </c>
      <c r="X110" s="53"/>
      <c r="Y110" s="70">
        <f t="shared" si="50"/>
        <v>0</v>
      </c>
      <c r="Z110" s="74">
        <f t="shared" si="51"/>
        <v>0</v>
      </c>
      <c r="AA110" s="63">
        <f t="shared" si="62"/>
        <v>0</v>
      </c>
      <c r="AB110" s="53"/>
      <c r="AC110" s="70">
        <f t="shared" si="52"/>
        <v>0</v>
      </c>
      <c r="AD110" s="74">
        <f t="shared" si="53"/>
        <v>0</v>
      </c>
      <c r="AE110" s="63">
        <f t="shared" si="63"/>
        <v>0</v>
      </c>
      <c r="AF110" s="53"/>
      <c r="AG110" s="70">
        <f t="shared" si="54"/>
        <v>0</v>
      </c>
      <c r="AH110" s="74">
        <f t="shared" si="55"/>
        <v>0</v>
      </c>
      <c r="AI110" s="63">
        <f t="shared" si="64"/>
        <v>0</v>
      </c>
      <c r="AJ110" s="53"/>
      <c r="AK110" s="70">
        <f t="shared" si="56"/>
        <v>0</v>
      </c>
      <c r="AL110" s="74">
        <f t="shared" si="57"/>
        <v>0</v>
      </c>
    </row>
    <row r="111" spans="1:38" x14ac:dyDescent="0.25">
      <c r="A111" s="35" t="s">
        <v>321</v>
      </c>
      <c r="B111" s="35" t="s">
        <v>124</v>
      </c>
      <c r="C111" s="35" t="s">
        <v>204</v>
      </c>
      <c r="D111" s="8">
        <v>1</v>
      </c>
      <c r="E111" s="83">
        <f>VLOOKUP($C111,Master_Device_DB!$C:$E,2,0)</f>
        <v>0.45</v>
      </c>
      <c r="F111" s="84">
        <f>VLOOKUP($C111,Master_Device_DB!$C:$E,3,0)</f>
        <v>10.4</v>
      </c>
      <c r="G111" s="63">
        <f t="shared" si="34"/>
        <v>0</v>
      </c>
      <c r="H111" s="53"/>
      <c r="I111" s="70">
        <f t="shared" si="42"/>
        <v>0</v>
      </c>
      <c r="J111" s="74">
        <f t="shared" si="43"/>
        <v>0</v>
      </c>
      <c r="K111" s="63">
        <f t="shared" si="58"/>
        <v>0</v>
      </c>
      <c r="L111" s="53"/>
      <c r="M111" s="70">
        <f t="shared" si="44"/>
        <v>0</v>
      </c>
      <c r="N111" s="74">
        <f t="shared" si="45"/>
        <v>0</v>
      </c>
      <c r="O111" s="63">
        <f t="shared" si="59"/>
        <v>0</v>
      </c>
      <c r="P111" s="53"/>
      <c r="Q111" s="70">
        <f t="shared" si="46"/>
        <v>0</v>
      </c>
      <c r="R111" s="74">
        <f t="shared" si="47"/>
        <v>0</v>
      </c>
      <c r="S111" s="63">
        <f t="shared" si="60"/>
        <v>0</v>
      </c>
      <c r="T111" s="53"/>
      <c r="U111" s="70">
        <f t="shared" si="48"/>
        <v>0</v>
      </c>
      <c r="V111" s="74">
        <f t="shared" si="49"/>
        <v>0</v>
      </c>
      <c r="W111" s="63">
        <f t="shared" si="61"/>
        <v>0</v>
      </c>
      <c r="X111" s="53"/>
      <c r="Y111" s="70">
        <f t="shared" si="50"/>
        <v>0</v>
      </c>
      <c r="Z111" s="74">
        <f t="shared" si="51"/>
        <v>0</v>
      </c>
      <c r="AA111" s="63">
        <f t="shared" si="62"/>
        <v>0</v>
      </c>
      <c r="AB111" s="53"/>
      <c r="AC111" s="70">
        <f t="shared" si="52"/>
        <v>0</v>
      </c>
      <c r="AD111" s="74">
        <f t="shared" si="53"/>
        <v>0</v>
      </c>
      <c r="AE111" s="63">
        <f t="shared" si="63"/>
        <v>0</v>
      </c>
      <c r="AF111" s="53"/>
      <c r="AG111" s="70">
        <f t="shared" si="54"/>
        <v>0</v>
      </c>
      <c r="AH111" s="74">
        <f t="shared" si="55"/>
        <v>0</v>
      </c>
      <c r="AI111" s="63">
        <f t="shared" si="64"/>
        <v>0</v>
      </c>
      <c r="AJ111" s="53"/>
      <c r="AK111" s="70">
        <f t="shared" si="56"/>
        <v>0</v>
      </c>
      <c r="AL111" s="74">
        <f t="shared" si="57"/>
        <v>0</v>
      </c>
    </row>
    <row r="112" spans="1:38" x14ac:dyDescent="0.25">
      <c r="A112" s="35" t="s">
        <v>321</v>
      </c>
      <c r="B112" s="35" t="s">
        <v>125</v>
      </c>
      <c r="C112" s="35" t="s">
        <v>204</v>
      </c>
      <c r="D112" s="8">
        <v>1</v>
      </c>
      <c r="E112" s="83">
        <f>VLOOKUP($C112,Master_Device_DB!$C:$E,2,0)</f>
        <v>0.45</v>
      </c>
      <c r="F112" s="84">
        <f>VLOOKUP($C112,Master_Device_DB!$C:$E,3,0)</f>
        <v>10.4</v>
      </c>
      <c r="G112" s="63">
        <f t="shared" si="34"/>
        <v>0</v>
      </c>
      <c r="H112" s="53"/>
      <c r="I112" s="70">
        <f t="shared" si="42"/>
        <v>0</v>
      </c>
      <c r="J112" s="74">
        <f t="shared" si="43"/>
        <v>0</v>
      </c>
      <c r="K112" s="63">
        <f t="shared" si="58"/>
        <v>0</v>
      </c>
      <c r="L112" s="53"/>
      <c r="M112" s="70">
        <f t="shared" si="44"/>
        <v>0</v>
      </c>
      <c r="N112" s="74">
        <f t="shared" si="45"/>
        <v>0</v>
      </c>
      <c r="O112" s="63">
        <f t="shared" si="59"/>
        <v>0</v>
      </c>
      <c r="P112" s="53"/>
      <c r="Q112" s="70">
        <f t="shared" si="46"/>
        <v>0</v>
      </c>
      <c r="R112" s="74">
        <f t="shared" si="47"/>
        <v>0</v>
      </c>
      <c r="S112" s="63">
        <f t="shared" si="60"/>
        <v>0</v>
      </c>
      <c r="T112" s="53"/>
      <c r="U112" s="70">
        <f t="shared" si="48"/>
        <v>0</v>
      </c>
      <c r="V112" s="74">
        <f t="shared" si="49"/>
        <v>0</v>
      </c>
      <c r="W112" s="63">
        <f t="shared" si="61"/>
        <v>0</v>
      </c>
      <c r="X112" s="53"/>
      <c r="Y112" s="70">
        <f t="shared" si="50"/>
        <v>0</v>
      </c>
      <c r="Z112" s="74">
        <f t="shared" si="51"/>
        <v>0</v>
      </c>
      <c r="AA112" s="63">
        <f t="shared" si="62"/>
        <v>0</v>
      </c>
      <c r="AB112" s="53"/>
      <c r="AC112" s="70">
        <f t="shared" si="52"/>
        <v>0</v>
      </c>
      <c r="AD112" s="74">
        <f t="shared" si="53"/>
        <v>0</v>
      </c>
      <c r="AE112" s="63">
        <f t="shared" si="63"/>
        <v>0</v>
      </c>
      <c r="AF112" s="53"/>
      <c r="AG112" s="70">
        <f t="shared" si="54"/>
        <v>0</v>
      </c>
      <c r="AH112" s="74">
        <f t="shared" si="55"/>
        <v>0</v>
      </c>
      <c r="AI112" s="63">
        <f t="shared" si="64"/>
        <v>0</v>
      </c>
      <c r="AJ112" s="53"/>
      <c r="AK112" s="70">
        <f t="shared" si="56"/>
        <v>0</v>
      </c>
      <c r="AL112" s="74">
        <f t="shared" si="57"/>
        <v>0</v>
      </c>
    </row>
    <row r="113" spans="1:38" x14ac:dyDescent="0.25">
      <c r="A113" s="35" t="s">
        <v>321</v>
      </c>
      <c r="B113" s="35" t="s">
        <v>126</v>
      </c>
      <c r="C113" s="35" t="s">
        <v>204</v>
      </c>
      <c r="D113" s="8">
        <v>1</v>
      </c>
      <c r="E113" s="83">
        <f>VLOOKUP($C113,Master_Device_DB!$C:$E,2,0)</f>
        <v>0.45</v>
      </c>
      <c r="F113" s="84">
        <f>VLOOKUP($C113,Master_Device_DB!$C:$E,3,0)</f>
        <v>10.4</v>
      </c>
      <c r="G113" s="63">
        <f t="shared" si="34"/>
        <v>0</v>
      </c>
      <c r="H113" s="53"/>
      <c r="I113" s="70">
        <f t="shared" si="42"/>
        <v>0</v>
      </c>
      <c r="J113" s="74">
        <f t="shared" si="43"/>
        <v>0</v>
      </c>
      <c r="K113" s="63">
        <f t="shared" si="58"/>
        <v>0</v>
      </c>
      <c r="L113" s="53"/>
      <c r="M113" s="70">
        <f t="shared" si="44"/>
        <v>0</v>
      </c>
      <c r="N113" s="74">
        <f t="shared" si="45"/>
        <v>0</v>
      </c>
      <c r="O113" s="63">
        <f t="shared" si="59"/>
        <v>0</v>
      </c>
      <c r="P113" s="53"/>
      <c r="Q113" s="70">
        <f t="shared" si="46"/>
        <v>0</v>
      </c>
      <c r="R113" s="74">
        <f t="shared" si="47"/>
        <v>0</v>
      </c>
      <c r="S113" s="63">
        <f t="shared" si="60"/>
        <v>0</v>
      </c>
      <c r="T113" s="53"/>
      <c r="U113" s="70">
        <f t="shared" si="48"/>
        <v>0</v>
      </c>
      <c r="V113" s="74">
        <f t="shared" si="49"/>
        <v>0</v>
      </c>
      <c r="W113" s="63">
        <f t="shared" si="61"/>
        <v>0</v>
      </c>
      <c r="X113" s="53"/>
      <c r="Y113" s="70">
        <f t="shared" si="50"/>
        <v>0</v>
      </c>
      <c r="Z113" s="74">
        <f t="shared" si="51"/>
        <v>0</v>
      </c>
      <c r="AA113" s="63">
        <f t="shared" si="62"/>
        <v>0</v>
      </c>
      <c r="AB113" s="53"/>
      <c r="AC113" s="70">
        <f t="shared" si="52"/>
        <v>0</v>
      </c>
      <c r="AD113" s="74">
        <f t="shared" si="53"/>
        <v>0</v>
      </c>
      <c r="AE113" s="63">
        <f t="shared" si="63"/>
        <v>0</v>
      </c>
      <c r="AF113" s="53"/>
      <c r="AG113" s="70">
        <f t="shared" si="54"/>
        <v>0</v>
      </c>
      <c r="AH113" s="74">
        <f t="shared" si="55"/>
        <v>0</v>
      </c>
      <c r="AI113" s="63">
        <f t="shared" si="64"/>
        <v>0</v>
      </c>
      <c r="AJ113" s="53"/>
      <c r="AK113" s="70">
        <f t="shared" si="56"/>
        <v>0</v>
      </c>
      <c r="AL113" s="74">
        <f t="shared" si="57"/>
        <v>0</v>
      </c>
    </row>
    <row r="114" spans="1:38" x14ac:dyDescent="0.25">
      <c r="A114" s="35" t="s">
        <v>321</v>
      </c>
      <c r="B114" s="35" t="s">
        <v>127</v>
      </c>
      <c r="C114" s="35" t="s">
        <v>205</v>
      </c>
      <c r="D114" s="8">
        <v>1</v>
      </c>
      <c r="E114" s="83">
        <f>VLOOKUP($C114,Master_Device_DB!$C:$E,2,0)</f>
        <v>0.45</v>
      </c>
      <c r="F114" s="84">
        <f>VLOOKUP($C114,Master_Device_DB!$C:$E,3,0)</f>
        <v>5.5</v>
      </c>
      <c r="G114" s="63">
        <f t="shared" si="34"/>
        <v>0</v>
      </c>
      <c r="H114" s="53"/>
      <c r="I114" s="70">
        <f t="shared" si="42"/>
        <v>0</v>
      </c>
      <c r="J114" s="74">
        <f t="shared" si="43"/>
        <v>0</v>
      </c>
      <c r="K114" s="63">
        <f t="shared" si="58"/>
        <v>0</v>
      </c>
      <c r="L114" s="53"/>
      <c r="M114" s="70">
        <f t="shared" si="44"/>
        <v>0</v>
      </c>
      <c r="N114" s="74">
        <f t="shared" si="45"/>
        <v>0</v>
      </c>
      <c r="O114" s="63">
        <f t="shared" si="59"/>
        <v>0</v>
      </c>
      <c r="P114" s="53"/>
      <c r="Q114" s="70">
        <f t="shared" si="46"/>
        <v>0</v>
      </c>
      <c r="R114" s="74">
        <f t="shared" si="47"/>
        <v>0</v>
      </c>
      <c r="S114" s="63">
        <f t="shared" si="60"/>
        <v>0</v>
      </c>
      <c r="T114" s="53"/>
      <c r="U114" s="70">
        <f t="shared" si="48"/>
        <v>0</v>
      </c>
      <c r="V114" s="74">
        <f t="shared" si="49"/>
        <v>0</v>
      </c>
      <c r="W114" s="63">
        <f t="shared" si="61"/>
        <v>0</v>
      </c>
      <c r="X114" s="53"/>
      <c r="Y114" s="70">
        <f t="shared" si="50"/>
        <v>0</v>
      </c>
      <c r="Z114" s="74">
        <f t="shared" si="51"/>
        <v>0</v>
      </c>
      <c r="AA114" s="63">
        <f t="shared" si="62"/>
        <v>0</v>
      </c>
      <c r="AB114" s="53"/>
      <c r="AC114" s="70">
        <f t="shared" si="52"/>
        <v>0</v>
      </c>
      <c r="AD114" s="74">
        <f t="shared" si="53"/>
        <v>0</v>
      </c>
      <c r="AE114" s="63">
        <f t="shared" si="63"/>
        <v>0</v>
      </c>
      <c r="AF114" s="53"/>
      <c r="AG114" s="70">
        <f t="shared" si="54"/>
        <v>0</v>
      </c>
      <c r="AH114" s="74">
        <f t="shared" si="55"/>
        <v>0</v>
      </c>
      <c r="AI114" s="63">
        <f t="shared" si="64"/>
        <v>0</v>
      </c>
      <c r="AJ114" s="53"/>
      <c r="AK114" s="70">
        <f t="shared" si="56"/>
        <v>0</v>
      </c>
      <c r="AL114" s="74">
        <f t="shared" si="57"/>
        <v>0</v>
      </c>
    </row>
    <row r="115" spans="1:38" x14ac:dyDescent="0.25">
      <c r="A115" s="35" t="s">
        <v>321</v>
      </c>
      <c r="B115" s="35" t="s">
        <v>128</v>
      </c>
      <c r="C115" s="35" t="s">
        <v>206</v>
      </c>
      <c r="D115" s="8">
        <v>1</v>
      </c>
      <c r="E115" s="83">
        <f>VLOOKUP($C115,Master_Device_DB!$C:$E,2,0)</f>
        <v>0.45</v>
      </c>
      <c r="F115" s="84">
        <f>VLOOKUP($C115,Master_Device_DB!$C:$E,3,0)</f>
        <v>5.5</v>
      </c>
      <c r="G115" s="63">
        <f t="shared" si="34"/>
        <v>0</v>
      </c>
      <c r="H115" s="53"/>
      <c r="I115" s="70">
        <f t="shared" si="42"/>
        <v>0</v>
      </c>
      <c r="J115" s="74">
        <f t="shared" si="43"/>
        <v>0</v>
      </c>
      <c r="K115" s="63">
        <f t="shared" si="58"/>
        <v>0</v>
      </c>
      <c r="L115" s="53"/>
      <c r="M115" s="70">
        <f t="shared" si="44"/>
        <v>0</v>
      </c>
      <c r="N115" s="74">
        <f t="shared" si="45"/>
        <v>0</v>
      </c>
      <c r="O115" s="63">
        <f t="shared" si="59"/>
        <v>0</v>
      </c>
      <c r="P115" s="53"/>
      <c r="Q115" s="70">
        <f t="shared" si="46"/>
        <v>0</v>
      </c>
      <c r="R115" s="74">
        <f t="shared" si="47"/>
        <v>0</v>
      </c>
      <c r="S115" s="63">
        <f t="shared" si="60"/>
        <v>0</v>
      </c>
      <c r="T115" s="53"/>
      <c r="U115" s="70">
        <f t="shared" si="48"/>
        <v>0</v>
      </c>
      <c r="V115" s="74">
        <f t="shared" si="49"/>
        <v>0</v>
      </c>
      <c r="W115" s="63">
        <f t="shared" si="61"/>
        <v>0</v>
      </c>
      <c r="X115" s="53"/>
      <c r="Y115" s="70">
        <f t="shared" si="50"/>
        <v>0</v>
      </c>
      <c r="Z115" s="74">
        <f t="shared" si="51"/>
        <v>0</v>
      </c>
      <c r="AA115" s="63">
        <f t="shared" si="62"/>
        <v>0</v>
      </c>
      <c r="AB115" s="53"/>
      <c r="AC115" s="70">
        <f t="shared" si="52"/>
        <v>0</v>
      </c>
      <c r="AD115" s="74">
        <f t="shared" si="53"/>
        <v>0</v>
      </c>
      <c r="AE115" s="63">
        <f t="shared" si="63"/>
        <v>0</v>
      </c>
      <c r="AF115" s="53"/>
      <c r="AG115" s="70">
        <f t="shared" si="54"/>
        <v>0</v>
      </c>
      <c r="AH115" s="74">
        <f t="shared" si="55"/>
        <v>0</v>
      </c>
      <c r="AI115" s="63">
        <f t="shared" si="64"/>
        <v>0</v>
      </c>
      <c r="AJ115" s="53"/>
      <c r="AK115" s="70">
        <f t="shared" si="56"/>
        <v>0</v>
      </c>
      <c r="AL115" s="74">
        <f t="shared" si="57"/>
        <v>0</v>
      </c>
    </row>
    <row r="116" spans="1:38" x14ac:dyDescent="0.25">
      <c r="A116" s="35" t="s">
        <v>321</v>
      </c>
      <c r="B116" s="35" t="s">
        <v>129</v>
      </c>
      <c r="C116" s="35" t="s">
        <v>207</v>
      </c>
      <c r="D116" s="8">
        <v>1</v>
      </c>
      <c r="E116" s="83">
        <f>VLOOKUP($C116,Master_Device_DB!$C:$E,2,0)</f>
        <v>0.65</v>
      </c>
      <c r="F116" s="84">
        <f>VLOOKUP($C116,Master_Device_DB!$C:$E,3,0)</f>
        <v>4</v>
      </c>
      <c r="G116" s="63">
        <f t="shared" si="34"/>
        <v>0</v>
      </c>
      <c r="H116" s="53"/>
      <c r="I116" s="70">
        <f t="shared" si="42"/>
        <v>0</v>
      </c>
      <c r="J116" s="74">
        <f t="shared" si="43"/>
        <v>0</v>
      </c>
      <c r="K116" s="63">
        <f t="shared" si="58"/>
        <v>0</v>
      </c>
      <c r="L116" s="53"/>
      <c r="M116" s="70">
        <f t="shared" si="44"/>
        <v>0</v>
      </c>
      <c r="N116" s="74">
        <f t="shared" si="45"/>
        <v>0</v>
      </c>
      <c r="O116" s="63">
        <f t="shared" si="59"/>
        <v>0</v>
      </c>
      <c r="P116" s="53"/>
      <c r="Q116" s="70">
        <f t="shared" si="46"/>
        <v>0</v>
      </c>
      <c r="R116" s="74">
        <f t="shared" si="47"/>
        <v>0</v>
      </c>
      <c r="S116" s="63">
        <f t="shared" si="60"/>
        <v>0</v>
      </c>
      <c r="T116" s="53"/>
      <c r="U116" s="70">
        <f t="shared" si="48"/>
        <v>0</v>
      </c>
      <c r="V116" s="74">
        <f t="shared" si="49"/>
        <v>0</v>
      </c>
      <c r="W116" s="63">
        <f t="shared" si="61"/>
        <v>0</v>
      </c>
      <c r="X116" s="53"/>
      <c r="Y116" s="70">
        <f t="shared" si="50"/>
        <v>0</v>
      </c>
      <c r="Z116" s="74">
        <f t="shared" si="51"/>
        <v>0</v>
      </c>
      <c r="AA116" s="63">
        <f t="shared" si="62"/>
        <v>0</v>
      </c>
      <c r="AB116" s="53"/>
      <c r="AC116" s="70">
        <f t="shared" si="52"/>
        <v>0</v>
      </c>
      <c r="AD116" s="74">
        <f t="shared" si="53"/>
        <v>0</v>
      </c>
      <c r="AE116" s="63">
        <f t="shared" si="63"/>
        <v>0</v>
      </c>
      <c r="AF116" s="53"/>
      <c r="AG116" s="70">
        <f t="shared" si="54"/>
        <v>0</v>
      </c>
      <c r="AH116" s="74">
        <f t="shared" si="55"/>
        <v>0</v>
      </c>
      <c r="AI116" s="63">
        <f t="shared" si="64"/>
        <v>0</v>
      </c>
      <c r="AJ116" s="53"/>
      <c r="AK116" s="70">
        <f t="shared" si="56"/>
        <v>0</v>
      </c>
      <c r="AL116" s="74">
        <f t="shared" si="57"/>
        <v>0</v>
      </c>
    </row>
    <row r="117" spans="1:38" x14ac:dyDescent="0.25">
      <c r="A117" s="35" t="s">
        <v>321</v>
      </c>
      <c r="B117" s="35" t="s">
        <v>130</v>
      </c>
      <c r="C117" s="35" t="s">
        <v>207</v>
      </c>
      <c r="D117" s="8">
        <v>1</v>
      </c>
      <c r="E117" s="83">
        <f>VLOOKUP($C117,Master_Device_DB!$C:$E,2,0)</f>
        <v>0.65</v>
      </c>
      <c r="F117" s="84">
        <f>VLOOKUP($C117,Master_Device_DB!$C:$E,3,0)</f>
        <v>4</v>
      </c>
      <c r="G117" s="63">
        <f t="shared" si="34"/>
        <v>0</v>
      </c>
      <c r="H117" s="53"/>
      <c r="I117" s="70">
        <f t="shared" si="42"/>
        <v>0</v>
      </c>
      <c r="J117" s="74">
        <f t="shared" si="43"/>
        <v>0</v>
      </c>
      <c r="K117" s="63">
        <f t="shared" si="58"/>
        <v>0</v>
      </c>
      <c r="L117" s="53"/>
      <c r="M117" s="70">
        <f t="shared" si="44"/>
        <v>0</v>
      </c>
      <c r="N117" s="74">
        <f t="shared" si="45"/>
        <v>0</v>
      </c>
      <c r="O117" s="63">
        <f t="shared" si="59"/>
        <v>0</v>
      </c>
      <c r="P117" s="53"/>
      <c r="Q117" s="70">
        <f t="shared" si="46"/>
        <v>0</v>
      </c>
      <c r="R117" s="74">
        <f t="shared" si="47"/>
        <v>0</v>
      </c>
      <c r="S117" s="63">
        <f t="shared" si="60"/>
        <v>0</v>
      </c>
      <c r="T117" s="53"/>
      <c r="U117" s="70">
        <f t="shared" si="48"/>
        <v>0</v>
      </c>
      <c r="V117" s="74">
        <f t="shared" si="49"/>
        <v>0</v>
      </c>
      <c r="W117" s="63">
        <f t="shared" si="61"/>
        <v>0</v>
      </c>
      <c r="X117" s="53"/>
      <c r="Y117" s="70">
        <f t="shared" si="50"/>
        <v>0</v>
      </c>
      <c r="Z117" s="74">
        <f t="shared" si="51"/>
        <v>0</v>
      </c>
      <c r="AA117" s="63">
        <f t="shared" si="62"/>
        <v>0</v>
      </c>
      <c r="AB117" s="53"/>
      <c r="AC117" s="70">
        <f t="shared" si="52"/>
        <v>0</v>
      </c>
      <c r="AD117" s="74">
        <f t="shared" si="53"/>
        <v>0</v>
      </c>
      <c r="AE117" s="63">
        <f t="shared" si="63"/>
        <v>0</v>
      </c>
      <c r="AF117" s="53"/>
      <c r="AG117" s="70">
        <f t="shared" si="54"/>
        <v>0</v>
      </c>
      <c r="AH117" s="74">
        <f t="shared" si="55"/>
        <v>0</v>
      </c>
      <c r="AI117" s="63">
        <f t="shared" si="64"/>
        <v>0</v>
      </c>
      <c r="AJ117" s="53"/>
      <c r="AK117" s="70">
        <f t="shared" si="56"/>
        <v>0</v>
      </c>
      <c r="AL117" s="74">
        <f t="shared" si="57"/>
        <v>0</v>
      </c>
    </row>
    <row r="118" spans="1:38" x14ac:dyDescent="0.25">
      <c r="A118" s="35" t="s">
        <v>321</v>
      </c>
      <c r="B118" s="35" t="s">
        <v>131</v>
      </c>
      <c r="C118" s="35" t="s">
        <v>208</v>
      </c>
      <c r="D118" s="8">
        <v>1</v>
      </c>
      <c r="E118" s="83">
        <f>VLOOKUP($C118,Master_Device_DB!$C:$E,2,0)</f>
        <v>0.45</v>
      </c>
      <c r="F118" s="84">
        <f>VLOOKUP($C118,Master_Device_DB!$C:$E,3,0)</f>
        <v>10.4</v>
      </c>
      <c r="G118" s="63">
        <f t="shared" si="34"/>
        <v>0</v>
      </c>
      <c r="H118" s="53"/>
      <c r="I118" s="70">
        <f t="shared" si="42"/>
        <v>0</v>
      </c>
      <c r="J118" s="74">
        <f t="shared" si="43"/>
        <v>0</v>
      </c>
      <c r="K118" s="63">
        <f t="shared" si="58"/>
        <v>0</v>
      </c>
      <c r="L118" s="53"/>
      <c r="M118" s="70">
        <f t="shared" si="44"/>
        <v>0</v>
      </c>
      <c r="N118" s="74">
        <f t="shared" si="45"/>
        <v>0</v>
      </c>
      <c r="O118" s="63">
        <f t="shared" si="59"/>
        <v>0</v>
      </c>
      <c r="P118" s="53"/>
      <c r="Q118" s="70">
        <f t="shared" si="46"/>
        <v>0</v>
      </c>
      <c r="R118" s="74">
        <f t="shared" si="47"/>
        <v>0</v>
      </c>
      <c r="S118" s="63">
        <f t="shared" si="60"/>
        <v>0</v>
      </c>
      <c r="T118" s="53"/>
      <c r="U118" s="70">
        <f t="shared" si="48"/>
        <v>0</v>
      </c>
      <c r="V118" s="74">
        <f t="shared" si="49"/>
        <v>0</v>
      </c>
      <c r="W118" s="63">
        <f t="shared" si="61"/>
        <v>0</v>
      </c>
      <c r="X118" s="53"/>
      <c r="Y118" s="70">
        <f t="shared" si="50"/>
        <v>0</v>
      </c>
      <c r="Z118" s="74">
        <f t="shared" si="51"/>
        <v>0</v>
      </c>
      <c r="AA118" s="63">
        <f t="shared" si="62"/>
        <v>0</v>
      </c>
      <c r="AB118" s="53"/>
      <c r="AC118" s="70">
        <f t="shared" si="52"/>
        <v>0</v>
      </c>
      <c r="AD118" s="74">
        <f t="shared" si="53"/>
        <v>0</v>
      </c>
      <c r="AE118" s="63">
        <f t="shared" si="63"/>
        <v>0</v>
      </c>
      <c r="AF118" s="53"/>
      <c r="AG118" s="70">
        <f t="shared" si="54"/>
        <v>0</v>
      </c>
      <c r="AH118" s="74">
        <f t="shared" si="55"/>
        <v>0</v>
      </c>
      <c r="AI118" s="63">
        <f t="shared" si="64"/>
        <v>0</v>
      </c>
      <c r="AJ118" s="53"/>
      <c r="AK118" s="70">
        <f t="shared" si="56"/>
        <v>0</v>
      </c>
      <c r="AL118" s="74">
        <f t="shared" si="57"/>
        <v>0</v>
      </c>
    </row>
    <row r="119" spans="1:38" x14ac:dyDescent="0.25">
      <c r="A119" s="35" t="s">
        <v>321</v>
      </c>
      <c r="B119" s="35" t="s">
        <v>132</v>
      </c>
      <c r="C119" s="35" t="s">
        <v>208</v>
      </c>
      <c r="D119" s="8">
        <v>1</v>
      </c>
      <c r="E119" s="83">
        <f>VLOOKUP($C119,Master_Device_DB!$C:$E,2,0)</f>
        <v>0.45</v>
      </c>
      <c r="F119" s="84">
        <f>VLOOKUP($C119,Master_Device_DB!$C:$E,3,0)</f>
        <v>10.4</v>
      </c>
      <c r="G119" s="63">
        <f t="shared" si="34"/>
        <v>0</v>
      </c>
      <c r="H119" s="53"/>
      <c r="I119" s="70">
        <f t="shared" si="42"/>
        <v>0</v>
      </c>
      <c r="J119" s="74">
        <f t="shared" si="43"/>
        <v>0</v>
      </c>
      <c r="K119" s="63">
        <f t="shared" si="58"/>
        <v>0</v>
      </c>
      <c r="L119" s="53"/>
      <c r="M119" s="70">
        <f t="shared" si="44"/>
        <v>0</v>
      </c>
      <c r="N119" s="74">
        <f t="shared" si="45"/>
        <v>0</v>
      </c>
      <c r="O119" s="63">
        <f t="shared" si="59"/>
        <v>0</v>
      </c>
      <c r="P119" s="53"/>
      <c r="Q119" s="70">
        <f t="shared" si="46"/>
        <v>0</v>
      </c>
      <c r="R119" s="74">
        <f t="shared" si="47"/>
        <v>0</v>
      </c>
      <c r="S119" s="63">
        <f t="shared" si="60"/>
        <v>0</v>
      </c>
      <c r="T119" s="53"/>
      <c r="U119" s="70">
        <f t="shared" si="48"/>
        <v>0</v>
      </c>
      <c r="V119" s="74">
        <f t="shared" si="49"/>
        <v>0</v>
      </c>
      <c r="W119" s="63">
        <f t="shared" si="61"/>
        <v>0</v>
      </c>
      <c r="X119" s="53"/>
      <c r="Y119" s="70">
        <f t="shared" si="50"/>
        <v>0</v>
      </c>
      <c r="Z119" s="74">
        <f t="shared" si="51"/>
        <v>0</v>
      </c>
      <c r="AA119" s="63">
        <f t="shared" si="62"/>
        <v>0</v>
      </c>
      <c r="AB119" s="53"/>
      <c r="AC119" s="70">
        <f t="shared" si="52"/>
        <v>0</v>
      </c>
      <c r="AD119" s="74">
        <f t="shared" si="53"/>
        <v>0</v>
      </c>
      <c r="AE119" s="63">
        <f t="shared" si="63"/>
        <v>0</v>
      </c>
      <c r="AF119" s="53"/>
      <c r="AG119" s="70">
        <f t="shared" si="54"/>
        <v>0</v>
      </c>
      <c r="AH119" s="74">
        <f t="shared" si="55"/>
        <v>0</v>
      </c>
      <c r="AI119" s="63">
        <f t="shared" si="64"/>
        <v>0</v>
      </c>
      <c r="AJ119" s="53"/>
      <c r="AK119" s="70">
        <f t="shared" si="56"/>
        <v>0</v>
      </c>
      <c r="AL119" s="74">
        <f t="shared" si="57"/>
        <v>0</v>
      </c>
    </row>
    <row r="120" spans="1:38" x14ac:dyDescent="0.25">
      <c r="A120" s="35" t="s">
        <v>321</v>
      </c>
      <c r="B120" s="35" t="s">
        <v>133</v>
      </c>
      <c r="C120" s="35" t="s">
        <v>208</v>
      </c>
      <c r="D120" s="8">
        <v>1</v>
      </c>
      <c r="E120" s="83">
        <f>VLOOKUP($C120,Master_Device_DB!$C:$E,2,0)</f>
        <v>0.45</v>
      </c>
      <c r="F120" s="84">
        <f>VLOOKUP($C120,Master_Device_DB!$C:$E,3,0)</f>
        <v>10.4</v>
      </c>
      <c r="G120" s="63">
        <f t="shared" si="34"/>
        <v>0</v>
      </c>
      <c r="H120" s="53"/>
      <c r="I120" s="70">
        <f t="shared" si="42"/>
        <v>0</v>
      </c>
      <c r="J120" s="74">
        <f t="shared" si="43"/>
        <v>0</v>
      </c>
      <c r="K120" s="63">
        <f t="shared" si="58"/>
        <v>0</v>
      </c>
      <c r="L120" s="53"/>
      <c r="M120" s="70">
        <f t="shared" si="44"/>
        <v>0</v>
      </c>
      <c r="N120" s="74">
        <f t="shared" si="45"/>
        <v>0</v>
      </c>
      <c r="O120" s="63">
        <f t="shared" si="59"/>
        <v>0</v>
      </c>
      <c r="P120" s="53"/>
      <c r="Q120" s="70">
        <f t="shared" si="46"/>
        <v>0</v>
      </c>
      <c r="R120" s="74">
        <f t="shared" si="47"/>
        <v>0</v>
      </c>
      <c r="S120" s="63">
        <f t="shared" si="60"/>
        <v>0</v>
      </c>
      <c r="T120" s="53"/>
      <c r="U120" s="70">
        <f t="shared" si="48"/>
        <v>0</v>
      </c>
      <c r="V120" s="74">
        <f t="shared" si="49"/>
        <v>0</v>
      </c>
      <c r="W120" s="63">
        <f t="shared" si="61"/>
        <v>0</v>
      </c>
      <c r="X120" s="53"/>
      <c r="Y120" s="70">
        <f t="shared" si="50"/>
        <v>0</v>
      </c>
      <c r="Z120" s="74">
        <f t="shared" si="51"/>
        <v>0</v>
      </c>
      <c r="AA120" s="63">
        <f t="shared" si="62"/>
        <v>0</v>
      </c>
      <c r="AB120" s="53"/>
      <c r="AC120" s="70">
        <f t="shared" si="52"/>
        <v>0</v>
      </c>
      <c r="AD120" s="74">
        <f t="shared" si="53"/>
        <v>0</v>
      </c>
      <c r="AE120" s="63">
        <f t="shared" si="63"/>
        <v>0</v>
      </c>
      <c r="AF120" s="53"/>
      <c r="AG120" s="70">
        <f t="shared" si="54"/>
        <v>0</v>
      </c>
      <c r="AH120" s="74">
        <f t="shared" si="55"/>
        <v>0</v>
      </c>
      <c r="AI120" s="63">
        <f t="shared" si="64"/>
        <v>0</v>
      </c>
      <c r="AJ120" s="53"/>
      <c r="AK120" s="70">
        <f t="shared" si="56"/>
        <v>0</v>
      </c>
      <c r="AL120" s="74">
        <f t="shared" si="57"/>
        <v>0</v>
      </c>
    </row>
    <row r="121" spans="1:38" x14ac:dyDescent="0.25">
      <c r="A121" s="35" t="s">
        <v>321</v>
      </c>
      <c r="B121" s="35" t="s">
        <v>134</v>
      </c>
      <c r="C121" s="35" t="s">
        <v>209</v>
      </c>
      <c r="D121" s="8">
        <v>1</v>
      </c>
      <c r="E121" s="83">
        <f>VLOOKUP($C121,Master_Device_DB!$C:$E,2,0)</f>
        <v>0.45</v>
      </c>
      <c r="F121" s="84">
        <f>VLOOKUP($C121,Master_Device_DB!$C:$E,3,0)</f>
        <v>10.4</v>
      </c>
      <c r="G121" s="63">
        <f t="shared" si="34"/>
        <v>0</v>
      </c>
      <c r="H121" s="53"/>
      <c r="I121" s="70">
        <f t="shared" si="42"/>
        <v>0</v>
      </c>
      <c r="J121" s="74">
        <f t="shared" si="43"/>
        <v>0</v>
      </c>
      <c r="K121" s="63">
        <f t="shared" si="58"/>
        <v>0</v>
      </c>
      <c r="L121" s="53"/>
      <c r="M121" s="70">
        <f t="shared" si="44"/>
        <v>0</v>
      </c>
      <c r="N121" s="74">
        <f t="shared" si="45"/>
        <v>0</v>
      </c>
      <c r="O121" s="63">
        <f t="shared" si="59"/>
        <v>0</v>
      </c>
      <c r="P121" s="53"/>
      <c r="Q121" s="70">
        <f t="shared" si="46"/>
        <v>0</v>
      </c>
      <c r="R121" s="74">
        <f t="shared" si="47"/>
        <v>0</v>
      </c>
      <c r="S121" s="63">
        <f t="shared" si="60"/>
        <v>0</v>
      </c>
      <c r="T121" s="53"/>
      <c r="U121" s="70">
        <f t="shared" si="48"/>
        <v>0</v>
      </c>
      <c r="V121" s="74">
        <f t="shared" si="49"/>
        <v>0</v>
      </c>
      <c r="W121" s="63">
        <f t="shared" si="61"/>
        <v>0</v>
      </c>
      <c r="X121" s="53"/>
      <c r="Y121" s="70">
        <f t="shared" si="50"/>
        <v>0</v>
      </c>
      <c r="Z121" s="74">
        <f t="shared" si="51"/>
        <v>0</v>
      </c>
      <c r="AA121" s="63">
        <f t="shared" si="62"/>
        <v>0</v>
      </c>
      <c r="AB121" s="53"/>
      <c r="AC121" s="70">
        <f t="shared" si="52"/>
        <v>0</v>
      </c>
      <c r="AD121" s="74">
        <f t="shared" si="53"/>
        <v>0</v>
      </c>
      <c r="AE121" s="63">
        <f t="shared" si="63"/>
        <v>0</v>
      </c>
      <c r="AF121" s="53"/>
      <c r="AG121" s="70">
        <f t="shared" si="54"/>
        <v>0</v>
      </c>
      <c r="AH121" s="74">
        <f t="shared" si="55"/>
        <v>0</v>
      </c>
      <c r="AI121" s="63">
        <f t="shared" si="64"/>
        <v>0</v>
      </c>
      <c r="AJ121" s="53"/>
      <c r="AK121" s="70">
        <f t="shared" si="56"/>
        <v>0</v>
      </c>
      <c r="AL121" s="74">
        <f t="shared" si="57"/>
        <v>0</v>
      </c>
    </row>
    <row r="122" spans="1:38" x14ac:dyDescent="0.25">
      <c r="A122" s="35" t="s">
        <v>321</v>
      </c>
      <c r="B122" s="35" t="s">
        <v>135</v>
      </c>
      <c r="C122" s="35" t="s">
        <v>209</v>
      </c>
      <c r="D122" s="8">
        <v>1</v>
      </c>
      <c r="E122" s="83">
        <f>VLOOKUP($C122,Master_Device_DB!$C:$E,2,0)</f>
        <v>0.45</v>
      </c>
      <c r="F122" s="84">
        <f>VLOOKUP($C122,Master_Device_DB!$C:$E,3,0)</f>
        <v>10.4</v>
      </c>
      <c r="G122" s="63">
        <f t="shared" si="34"/>
        <v>0</v>
      </c>
      <c r="H122" s="53"/>
      <c r="I122" s="70">
        <f t="shared" si="42"/>
        <v>0</v>
      </c>
      <c r="J122" s="74">
        <f t="shared" si="43"/>
        <v>0</v>
      </c>
      <c r="K122" s="63">
        <f t="shared" si="58"/>
        <v>0</v>
      </c>
      <c r="L122" s="53"/>
      <c r="M122" s="70">
        <f t="shared" si="44"/>
        <v>0</v>
      </c>
      <c r="N122" s="74">
        <f t="shared" si="45"/>
        <v>0</v>
      </c>
      <c r="O122" s="63">
        <f t="shared" si="59"/>
        <v>0</v>
      </c>
      <c r="P122" s="53"/>
      <c r="Q122" s="70">
        <f t="shared" si="46"/>
        <v>0</v>
      </c>
      <c r="R122" s="74">
        <f t="shared" si="47"/>
        <v>0</v>
      </c>
      <c r="S122" s="63">
        <f t="shared" si="60"/>
        <v>0</v>
      </c>
      <c r="T122" s="53"/>
      <c r="U122" s="70">
        <f t="shared" si="48"/>
        <v>0</v>
      </c>
      <c r="V122" s="74">
        <f t="shared" si="49"/>
        <v>0</v>
      </c>
      <c r="W122" s="63">
        <f t="shared" si="61"/>
        <v>0</v>
      </c>
      <c r="X122" s="53"/>
      <c r="Y122" s="70">
        <f t="shared" si="50"/>
        <v>0</v>
      </c>
      <c r="Z122" s="74">
        <f t="shared" si="51"/>
        <v>0</v>
      </c>
      <c r="AA122" s="63">
        <f t="shared" si="62"/>
        <v>0</v>
      </c>
      <c r="AB122" s="53"/>
      <c r="AC122" s="70">
        <f t="shared" si="52"/>
        <v>0</v>
      </c>
      <c r="AD122" s="74">
        <f t="shared" si="53"/>
        <v>0</v>
      </c>
      <c r="AE122" s="63">
        <f t="shared" si="63"/>
        <v>0</v>
      </c>
      <c r="AF122" s="53"/>
      <c r="AG122" s="70">
        <f t="shared" si="54"/>
        <v>0</v>
      </c>
      <c r="AH122" s="74">
        <f t="shared" si="55"/>
        <v>0</v>
      </c>
      <c r="AI122" s="63">
        <f t="shared" si="64"/>
        <v>0</v>
      </c>
      <c r="AJ122" s="53"/>
      <c r="AK122" s="70">
        <f t="shared" si="56"/>
        <v>0</v>
      </c>
      <c r="AL122" s="74">
        <f t="shared" si="57"/>
        <v>0</v>
      </c>
    </row>
    <row r="123" spans="1:38" x14ac:dyDescent="0.25">
      <c r="A123" s="35" t="s">
        <v>321</v>
      </c>
      <c r="B123" s="35" t="s">
        <v>136</v>
      </c>
      <c r="C123" s="35" t="s">
        <v>209</v>
      </c>
      <c r="D123" s="8">
        <v>1</v>
      </c>
      <c r="E123" s="83">
        <f>VLOOKUP($C123,Master_Device_DB!$C:$E,2,0)</f>
        <v>0.45</v>
      </c>
      <c r="F123" s="84">
        <f>VLOOKUP($C123,Master_Device_DB!$C:$E,3,0)</f>
        <v>10.4</v>
      </c>
      <c r="G123" s="63">
        <f t="shared" si="34"/>
        <v>0</v>
      </c>
      <c r="H123" s="53"/>
      <c r="I123" s="70">
        <f t="shared" si="42"/>
        <v>0</v>
      </c>
      <c r="J123" s="74">
        <f t="shared" si="43"/>
        <v>0</v>
      </c>
      <c r="K123" s="63">
        <f t="shared" si="58"/>
        <v>0</v>
      </c>
      <c r="L123" s="53"/>
      <c r="M123" s="70">
        <f t="shared" si="44"/>
        <v>0</v>
      </c>
      <c r="N123" s="74">
        <f t="shared" si="45"/>
        <v>0</v>
      </c>
      <c r="O123" s="63">
        <f t="shared" si="59"/>
        <v>0</v>
      </c>
      <c r="P123" s="53"/>
      <c r="Q123" s="70">
        <f t="shared" si="46"/>
        <v>0</v>
      </c>
      <c r="R123" s="74">
        <f t="shared" si="47"/>
        <v>0</v>
      </c>
      <c r="S123" s="63">
        <f t="shared" si="60"/>
        <v>0</v>
      </c>
      <c r="T123" s="53"/>
      <c r="U123" s="70">
        <f t="shared" si="48"/>
        <v>0</v>
      </c>
      <c r="V123" s="74">
        <f t="shared" si="49"/>
        <v>0</v>
      </c>
      <c r="W123" s="63">
        <f t="shared" si="61"/>
        <v>0</v>
      </c>
      <c r="X123" s="53"/>
      <c r="Y123" s="70">
        <f t="shared" si="50"/>
        <v>0</v>
      </c>
      <c r="Z123" s="74">
        <f t="shared" si="51"/>
        <v>0</v>
      </c>
      <c r="AA123" s="63">
        <f t="shared" si="62"/>
        <v>0</v>
      </c>
      <c r="AB123" s="53"/>
      <c r="AC123" s="70">
        <f t="shared" si="52"/>
        <v>0</v>
      </c>
      <c r="AD123" s="74">
        <f t="shared" si="53"/>
        <v>0</v>
      </c>
      <c r="AE123" s="63">
        <f t="shared" si="63"/>
        <v>0</v>
      </c>
      <c r="AF123" s="53"/>
      <c r="AG123" s="70">
        <f t="shared" si="54"/>
        <v>0</v>
      </c>
      <c r="AH123" s="74">
        <f t="shared" si="55"/>
        <v>0</v>
      </c>
      <c r="AI123" s="63">
        <f t="shared" si="64"/>
        <v>0</v>
      </c>
      <c r="AJ123" s="53"/>
      <c r="AK123" s="70">
        <f t="shared" si="56"/>
        <v>0</v>
      </c>
      <c r="AL123" s="74">
        <f t="shared" si="57"/>
        <v>0</v>
      </c>
    </row>
    <row r="124" spans="1:38" x14ac:dyDescent="0.25">
      <c r="A124" s="35" t="s">
        <v>321</v>
      </c>
      <c r="B124" s="35" t="s">
        <v>137</v>
      </c>
      <c r="C124" s="35" t="s">
        <v>210</v>
      </c>
      <c r="D124" s="8">
        <v>1</v>
      </c>
      <c r="E124" s="83">
        <f>VLOOKUP($C124,Master_Device_DB!$C:$E,2,0)</f>
        <v>0.3</v>
      </c>
      <c r="F124" s="84">
        <f>VLOOKUP($C124,Master_Device_DB!$C:$E,3,0)</f>
        <v>22</v>
      </c>
      <c r="G124" s="63">
        <f t="shared" si="34"/>
        <v>0</v>
      </c>
      <c r="H124" s="53"/>
      <c r="I124" s="70">
        <f t="shared" si="42"/>
        <v>0</v>
      </c>
      <c r="J124" s="74">
        <f t="shared" si="43"/>
        <v>0</v>
      </c>
      <c r="K124" s="63">
        <f t="shared" si="58"/>
        <v>0</v>
      </c>
      <c r="L124" s="53"/>
      <c r="M124" s="70">
        <f t="shared" si="44"/>
        <v>0</v>
      </c>
      <c r="N124" s="74">
        <f t="shared" si="45"/>
        <v>0</v>
      </c>
      <c r="O124" s="63">
        <f t="shared" si="59"/>
        <v>0</v>
      </c>
      <c r="P124" s="53"/>
      <c r="Q124" s="70">
        <f t="shared" si="46"/>
        <v>0</v>
      </c>
      <c r="R124" s="74">
        <f t="shared" si="47"/>
        <v>0</v>
      </c>
      <c r="S124" s="63">
        <f t="shared" si="60"/>
        <v>0</v>
      </c>
      <c r="T124" s="53"/>
      <c r="U124" s="70">
        <f t="shared" si="48"/>
        <v>0</v>
      </c>
      <c r="V124" s="74">
        <f t="shared" si="49"/>
        <v>0</v>
      </c>
      <c r="W124" s="63">
        <f t="shared" si="61"/>
        <v>0</v>
      </c>
      <c r="X124" s="53"/>
      <c r="Y124" s="70">
        <f t="shared" si="50"/>
        <v>0</v>
      </c>
      <c r="Z124" s="74">
        <f t="shared" si="51"/>
        <v>0</v>
      </c>
      <c r="AA124" s="63">
        <f t="shared" si="62"/>
        <v>0</v>
      </c>
      <c r="AB124" s="53"/>
      <c r="AC124" s="70">
        <f t="shared" si="52"/>
        <v>0</v>
      </c>
      <c r="AD124" s="74">
        <f t="shared" si="53"/>
        <v>0</v>
      </c>
      <c r="AE124" s="63">
        <f t="shared" si="63"/>
        <v>0</v>
      </c>
      <c r="AF124" s="53"/>
      <c r="AG124" s="70">
        <f t="shared" si="54"/>
        <v>0</v>
      </c>
      <c r="AH124" s="74">
        <f t="shared" si="55"/>
        <v>0</v>
      </c>
      <c r="AI124" s="63">
        <f t="shared" si="64"/>
        <v>0</v>
      </c>
      <c r="AJ124" s="53"/>
      <c r="AK124" s="70">
        <f t="shared" si="56"/>
        <v>0</v>
      </c>
      <c r="AL124" s="74">
        <f t="shared" si="57"/>
        <v>0</v>
      </c>
    </row>
    <row r="125" spans="1:38" x14ac:dyDescent="0.25">
      <c r="A125" s="35" t="s">
        <v>321</v>
      </c>
      <c r="B125" s="35" t="s">
        <v>138</v>
      </c>
      <c r="C125" s="35" t="s">
        <v>211</v>
      </c>
      <c r="D125" s="8">
        <v>1</v>
      </c>
      <c r="E125" s="83">
        <f>VLOOKUP($C125,Master_Device_DB!$C:$E,2,0)</f>
        <v>0.65</v>
      </c>
      <c r="F125" s="84">
        <f>VLOOKUP($C125,Master_Device_DB!$C:$E,3,0)</f>
        <v>7</v>
      </c>
      <c r="G125" s="63">
        <f t="shared" si="34"/>
        <v>0</v>
      </c>
      <c r="H125" s="53"/>
      <c r="I125" s="70">
        <f t="shared" si="42"/>
        <v>0</v>
      </c>
      <c r="J125" s="74">
        <f t="shared" si="43"/>
        <v>0</v>
      </c>
      <c r="K125" s="63">
        <f t="shared" si="58"/>
        <v>0</v>
      </c>
      <c r="L125" s="53"/>
      <c r="M125" s="70">
        <f t="shared" si="44"/>
        <v>0</v>
      </c>
      <c r="N125" s="74">
        <f t="shared" si="45"/>
        <v>0</v>
      </c>
      <c r="O125" s="63">
        <f t="shared" si="59"/>
        <v>0</v>
      </c>
      <c r="P125" s="53"/>
      <c r="Q125" s="70">
        <f t="shared" si="46"/>
        <v>0</v>
      </c>
      <c r="R125" s="74">
        <f t="shared" si="47"/>
        <v>0</v>
      </c>
      <c r="S125" s="63">
        <f t="shared" si="60"/>
        <v>0</v>
      </c>
      <c r="T125" s="53"/>
      <c r="U125" s="70">
        <f t="shared" si="48"/>
        <v>0</v>
      </c>
      <c r="V125" s="74">
        <f t="shared" si="49"/>
        <v>0</v>
      </c>
      <c r="W125" s="63">
        <f t="shared" si="61"/>
        <v>0</v>
      </c>
      <c r="X125" s="53"/>
      <c r="Y125" s="70">
        <f t="shared" si="50"/>
        <v>0</v>
      </c>
      <c r="Z125" s="74">
        <f t="shared" si="51"/>
        <v>0</v>
      </c>
      <c r="AA125" s="63">
        <f t="shared" si="62"/>
        <v>0</v>
      </c>
      <c r="AB125" s="53"/>
      <c r="AC125" s="70">
        <f t="shared" si="52"/>
        <v>0</v>
      </c>
      <c r="AD125" s="74">
        <f t="shared" si="53"/>
        <v>0</v>
      </c>
      <c r="AE125" s="63">
        <f t="shared" si="63"/>
        <v>0</v>
      </c>
      <c r="AF125" s="53"/>
      <c r="AG125" s="70">
        <f t="shared" si="54"/>
        <v>0</v>
      </c>
      <c r="AH125" s="74">
        <f t="shared" si="55"/>
        <v>0</v>
      </c>
      <c r="AI125" s="63">
        <f t="shared" si="64"/>
        <v>0</v>
      </c>
      <c r="AJ125" s="53"/>
      <c r="AK125" s="70">
        <f t="shared" si="56"/>
        <v>0</v>
      </c>
      <c r="AL125" s="74">
        <f t="shared" si="57"/>
        <v>0</v>
      </c>
    </row>
    <row r="126" spans="1:38" x14ac:dyDescent="0.25">
      <c r="A126" s="35" t="s">
        <v>321</v>
      </c>
      <c r="B126" s="35" t="s">
        <v>139</v>
      </c>
      <c r="C126" s="35" t="s">
        <v>211</v>
      </c>
      <c r="D126" s="8">
        <v>1</v>
      </c>
      <c r="E126" s="83">
        <f>VLOOKUP($C126,Master_Device_DB!$C:$E,2,0)</f>
        <v>0.65</v>
      </c>
      <c r="F126" s="84">
        <f>VLOOKUP($C126,Master_Device_DB!$C:$E,3,0)</f>
        <v>7</v>
      </c>
      <c r="G126" s="63">
        <f t="shared" si="34"/>
        <v>0</v>
      </c>
      <c r="H126" s="53"/>
      <c r="I126" s="70">
        <f t="shared" si="42"/>
        <v>0</v>
      </c>
      <c r="J126" s="74">
        <f t="shared" si="43"/>
        <v>0</v>
      </c>
      <c r="K126" s="63">
        <f t="shared" si="58"/>
        <v>0</v>
      </c>
      <c r="L126" s="53"/>
      <c r="M126" s="70">
        <f t="shared" si="44"/>
        <v>0</v>
      </c>
      <c r="N126" s="74">
        <f t="shared" si="45"/>
        <v>0</v>
      </c>
      <c r="O126" s="63">
        <f t="shared" si="59"/>
        <v>0</v>
      </c>
      <c r="P126" s="53"/>
      <c r="Q126" s="70">
        <f t="shared" si="46"/>
        <v>0</v>
      </c>
      <c r="R126" s="74">
        <f t="shared" si="47"/>
        <v>0</v>
      </c>
      <c r="S126" s="63">
        <f t="shared" si="60"/>
        <v>0</v>
      </c>
      <c r="T126" s="53"/>
      <c r="U126" s="70">
        <f t="shared" si="48"/>
        <v>0</v>
      </c>
      <c r="V126" s="74">
        <f t="shared" si="49"/>
        <v>0</v>
      </c>
      <c r="W126" s="63">
        <f t="shared" si="61"/>
        <v>0</v>
      </c>
      <c r="X126" s="53"/>
      <c r="Y126" s="70">
        <f t="shared" si="50"/>
        <v>0</v>
      </c>
      <c r="Z126" s="74">
        <f t="shared" si="51"/>
        <v>0</v>
      </c>
      <c r="AA126" s="63">
        <f t="shared" si="62"/>
        <v>0</v>
      </c>
      <c r="AB126" s="53"/>
      <c r="AC126" s="70">
        <f t="shared" si="52"/>
        <v>0</v>
      </c>
      <c r="AD126" s="74">
        <f t="shared" si="53"/>
        <v>0</v>
      </c>
      <c r="AE126" s="63">
        <f t="shared" si="63"/>
        <v>0</v>
      </c>
      <c r="AF126" s="53"/>
      <c r="AG126" s="70">
        <f t="shared" si="54"/>
        <v>0</v>
      </c>
      <c r="AH126" s="74">
        <f t="shared" si="55"/>
        <v>0</v>
      </c>
      <c r="AI126" s="63">
        <f t="shared" si="64"/>
        <v>0</v>
      </c>
      <c r="AJ126" s="53"/>
      <c r="AK126" s="70">
        <f t="shared" si="56"/>
        <v>0</v>
      </c>
      <c r="AL126" s="74">
        <f t="shared" si="57"/>
        <v>0</v>
      </c>
    </row>
    <row r="127" spans="1:38" x14ac:dyDescent="0.25">
      <c r="A127" s="35" t="s">
        <v>321</v>
      </c>
      <c r="B127" s="35" t="s">
        <v>140</v>
      </c>
      <c r="C127" s="35" t="s">
        <v>211</v>
      </c>
      <c r="D127" s="8">
        <v>1</v>
      </c>
      <c r="E127" s="83">
        <f>VLOOKUP($C127,Master_Device_DB!$C:$E,2,0)</f>
        <v>0.65</v>
      </c>
      <c r="F127" s="84">
        <f>VLOOKUP($C127,Master_Device_DB!$C:$E,3,0)</f>
        <v>7</v>
      </c>
      <c r="G127" s="63">
        <f t="shared" si="34"/>
        <v>0</v>
      </c>
      <c r="H127" s="53"/>
      <c r="I127" s="70">
        <f t="shared" si="42"/>
        <v>0</v>
      </c>
      <c r="J127" s="74">
        <f t="shared" si="43"/>
        <v>0</v>
      </c>
      <c r="K127" s="63">
        <f t="shared" si="58"/>
        <v>0</v>
      </c>
      <c r="L127" s="53"/>
      <c r="M127" s="70">
        <f t="shared" si="44"/>
        <v>0</v>
      </c>
      <c r="N127" s="74">
        <f t="shared" si="45"/>
        <v>0</v>
      </c>
      <c r="O127" s="63">
        <f t="shared" si="59"/>
        <v>0</v>
      </c>
      <c r="P127" s="53"/>
      <c r="Q127" s="70">
        <f t="shared" si="46"/>
        <v>0</v>
      </c>
      <c r="R127" s="74">
        <f t="shared" si="47"/>
        <v>0</v>
      </c>
      <c r="S127" s="63">
        <f t="shared" si="60"/>
        <v>0</v>
      </c>
      <c r="T127" s="53"/>
      <c r="U127" s="70">
        <f t="shared" si="48"/>
        <v>0</v>
      </c>
      <c r="V127" s="74">
        <f t="shared" si="49"/>
        <v>0</v>
      </c>
      <c r="W127" s="63">
        <f t="shared" si="61"/>
        <v>0</v>
      </c>
      <c r="X127" s="53"/>
      <c r="Y127" s="70">
        <f t="shared" si="50"/>
        <v>0</v>
      </c>
      <c r="Z127" s="74">
        <f t="shared" si="51"/>
        <v>0</v>
      </c>
      <c r="AA127" s="63">
        <f t="shared" si="62"/>
        <v>0</v>
      </c>
      <c r="AB127" s="53"/>
      <c r="AC127" s="70">
        <f t="shared" si="52"/>
        <v>0</v>
      </c>
      <c r="AD127" s="74">
        <f t="shared" si="53"/>
        <v>0</v>
      </c>
      <c r="AE127" s="63">
        <f t="shared" si="63"/>
        <v>0</v>
      </c>
      <c r="AF127" s="53"/>
      <c r="AG127" s="70">
        <f t="shared" si="54"/>
        <v>0</v>
      </c>
      <c r="AH127" s="74">
        <f t="shared" si="55"/>
        <v>0</v>
      </c>
      <c r="AI127" s="63">
        <f t="shared" si="64"/>
        <v>0</v>
      </c>
      <c r="AJ127" s="53"/>
      <c r="AK127" s="70">
        <f t="shared" si="56"/>
        <v>0</v>
      </c>
      <c r="AL127" s="74">
        <f t="shared" si="57"/>
        <v>0</v>
      </c>
    </row>
    <row r="128" spans="1:38" x14ac:dyDescent="0.25">
      <c r="A128" s="35" t="s">
        <v>321</v>
      </c>
      <c r="B128" s="35" t="s">
        <v>138</v>
      </c>
      <c r="C128" s="35" t="s">
        <v>212</v>
      </c>
      <c r="D128" s="8">
        <v>1</v>
      </c>
      <c r="E128" s="83">
        <f>VLOOKUP($C128,Master_Device_DB!$C:$E,2,0)</f>
        <v>0.65</v>
      </c>
      <c r="F128" s="84">
        <f>VLOOKUP($C128,Master_Device_DB!$C:$E,3,0)</f>
        <v>13</v>
      </c>
      <c r="G128" s="63">
        <f t="shared" si="34"/>
        <v>0</v>
      </c>
      <c r="H128" s="53"/>
      <c r="I128" s="70">
        <f t="shared" si="42"/>
        <v>0</v>
      </c>
      <c r="J128" s="74">
        <f t="shared" si="43"/>
        <v>0</v>
      </c>
      <c r="K128" s="63">
        <f t="shared" si="58"/>
        <v>0</v>
      </c>
      <c r="L128" s="53"/>
      <c r="M128" s="70">
        <f t="shared" si="44"/>
        <v>0</v>
      </c>
      <c r="N128" s="74">
        <f t="shared" si="45"/>
        <v>0</v>
      </c>
      <c r="O128" s="63">
        <f t="shared" si="59"/>
        <v>0</v>
      </c>
      <c r="P128" s="53"/>
      <c r="Q128" s="70">
        <f t="shared" si="46"/>
        <v>0</v>
      </c>
      <c r="R128" s="74">
        <f t="shared" si="47"/>
        <v>0</v>
      </c>
      <c r="S128" s="63">
        <f t="shared" si="60"/>
        <v>0</v>
      </c>
      <c r="T128" s="53"/>
      <c r="U128" s="70">
        <f t="shared" si="48"/>
        <v>0</v>
      </c>
      <c r="V128" s="74">
        <f t="shared" si="49"/>
        <v>0</v>
      </c>
      <c r="W128" s="63">
        <f t="shared" si="61"/>
        <v>0</v>
      </c>
      <c r="X128" s="53"/>
      <c r="Y128" s="70">
        <f t="shared" si="50"/>
        <v>0</v>
      </c>
      <c r="Z128" s="74">
        <f t="shared" si="51"/>
        <v>0</v>
      </c>
      <c r="AA128" s="63">
        <f t="shared" si="62"/>
        <v>0</v>
      </c>
      <c r="AB128" s="53"/>
      <c r="AC128" s="70">
        <f t="shared" si="52"/>
        <v>0</v>
      </c>
      <c r="AD128" s="74">
        <f t="shared" si="53"/>
        <v>0</v>
      </c>
      <c r="AE128" s="63">
        <f t="shared" si="63"/>
        <v>0</v>
      </c>
      <c r="AF128" s="53"/>
      <c r="AG128" s="70">
        <f t="shared" si="54"/>
        <v>0</v>
      </c>
      <c r="AH128" s="74">
        <f t="shared" si="55"/>
        <v>0</v>
      </c>
      <c r="AI128" s="63">
        <f t="shared" si="64"/>
        <v>0</v>
      </c>
      <c r="AJ128" s="53"/>
      <c r="AK128" s="70">
        <f t="shared" si="56"/>
        <v>0</v>
      </c>
      <c r="AL128" s="74">
        <f t="shared" si="57"/>
        <v>0</v>
      </c>
    </row>
    <row r="129" spans="1:38" x14ac:dyDescent="0.25">
      <c r="A129" s="35" t="s">
        <v>321</v>
      </c>
      <c r="B129" s="35" t="s">
        <v>139</v>
      </c>
      <c r="C129" s="35" t="s">
        <v>212</v>
      </c>
      <c r="D129" s="8">
        <v>1</v>
      </c>
      <c r="E129" s="83">
        <f>VLOOKUP($C129,Master_Device_DB!$C:$E,2,0)</f>
        <v>0.65</v>
      </c>
      <c r="F129" s="84">
        <f>VLOOKUP($C129,Master_Device_DB!$C:$E,3,0)</f>
        <v>13</v>
      </c>
      <c r="G129" s="63">
        <f t="shared" si="34"/>
        <v>0</v>
      </c>
      <c r="H129" s="53"/>
      <c r="I129" s="70">
        <f t="shared" si="42"/>
        <v>0</v>
      </c>
      <c r="J129" s="74">
        <f t="shared" si="43"/>
        <v>0</v>
      </c>
      <c r="K129" s="63">
        <f t="shared" si="58"/>
        <v>0</v>
      </c>
      <c r="L129" s="53"/>
      <c r="M129" s="70">
        <f t="shared" si="44"/>
        <v>0</v>
      </c>
      <c r="N129" s="74">
        <f t="shared" si="45"/>
        <v>0</v>
      </c>
      <c r="O129" s="63">
        <f t="shared" si="59"/>
        <v>0</v>
      </c>
      <c r="P129" s="53"/>
      <c r="Q129" s="70">
        <f t="shared" si="46"/>
        <v>0</v>
      </c>
      <c r="R129" s="74">
        <f t="shared" si="47"/>
        <v>0</v>
      </c>
      <c r="S129" s="63">
        <f t="shared" si="60"/>
        <v>0</v>
      </c>
      <c r="T129" s="53"/>
      <c r="U129" s="70">
        <f t="shared" si="48"/>
        <v>0</v>
      </c>
      <c r="V129" s="74">
        <f t="shared" si="49"/>
        <v>0</v>
      </c>
      <c r="W129" s="63">
        <f t="shared" si="61"/>
        <v>0</v>
      </c>
      <c r="X129" s="53"/>
      <c r="Y129" s="70">
        <f t="shared" si="50"/>
        <v>0</v>
      </c>
      <c r="Z129" s="74">
        <f t="shared" si="51"/>
        <v>0</v>
      </c>
      <c r="AA129" s="63">
        <f t="shared" si="62"/>
        <v>0</v>
      </c>
      <c r="AB129" s="53"/>
      <c r="AC129" s="70">
        <f t="shared" si="52"/>
        <v>0</v>
      </c>
      <c r="AD129" s="74">
        <f t="shared" si="53"/>
        <v>0</v>
      </c>
      <c r="AE129" s="63">
        <f t="shared" si="63"/>
        <v>0</v>
      </c>
      <c r="AF129" s="53"/>
      <c r="AG129" s="70">
        <f t="shared" si="54"/>
        <v>0</v>
      </c>
      <c r="AH129" s="74">
        <f t="shared" si="55"/>
        <v>0</v>
      </c>
      <c r="AI129" s="63">
        <f t="shared" si="64"/>
        <v>0</v>
      </c>
      <c r="AJ129" s="53"/>
      <c r="AK129" s="70">
        <f t="shared" si="56"/>
        <v>0</v>
      </c>
      <c r="AL129" s="74">
        <f t="shared" si="57"/>
        <v>0</v>
      </c>
    </row>
    <row r="130" spans="1:38" x14ac:dyDescent="0.25">
      <c r="A130" s="35" t="s">
        <v>321</v>
      </c>
      <c r="B130" s="35" t="s">
        <v>141</v>
      </c>
      <c r="C130" s="35" t="s">
        <v>212</v>
      </c>
      <c r="D130" s="8">
        <v>1</v>
      </c>
      <c r="E130" s="83">
        <f>VLOOKUP($C130,Master_Device_DB!$C:$E,2,0)</f>
        <v>0.65</v>
      </c>
      <c r="F130" s="84">
        <f>VLOOKUP($C130,Master_Device_DB!$C:$E,3,0)</f>
        <v>13</v>
      </c>
      <c r="G130" s="63">
        <f t="shared" si="34"/>
        <v>0</v>
      </c>
      <c r="H130" s="53"/>
      <c r="I130" s="70">
        <f t="shared" si="42"/>
        <v>0</v>
      </c>
      <c r="J130" s="74">
        <f t="shared" si="43"/>
        <v>0</v>
      </c>
      <c r="K130" s="63">
        <f t="shared" si="58"/>
        <v>0</v>
      </c>
      <c r="L130" s="53"/>
      <c r="M130" s="70">
        <f t="shared" si="44"/>
        <v>0</v>
      </c>
      <c r="N130" s="74">
        <f t="shared" si="45"/>
        <v>0</v>
      </c>
      <c r="O130" s="63">
        <f t="shared" si="59"/>
        <v>0</v>
      </c>
      <c r="P130" s="53"/>
      <c r="Q130" s="70">
        <f t="shared" si="46"/>
        <v>0</v>
      </c>
      <c r="R130" s="74">
        <f t="shared" si="47"/>
        <v>0</v>
      </c>
      <c r="S130" s="63">
        <f t="shared" si="60"/>
        <v>0</v>
      </c>
      <c r="T130" s="53"/>
      <c r="U130" s="70">
        <f t="shared" si="48"/>
        <v>0</v>
      </c>
      <c r="V130" s="74">
        <f t="shared" si="49"/>
        <v>0</v>
      </c>
      <c r="W130" s="63">
        <f t="shared" si="61"/>
        <v>0</v>
      </c>
      <c r="X130" s="53"/>
      <c r="Y130" s="70">
        <f t="shared" si="50"/>
        <v>0</v>
      </c>
      <c r="Z130" s="74">
        <f t="shared" si="51"/>
        <v>0</v>
      </c>
      <c r="AA130" s="63">
        <f t="shared" si="62"/>
        <v>0</v>
      </c>
      <c r="AB130" s="53"/>
      <c r="AC130" s="70">
        <f t="shared" si="52"/>
        <v>0</v>
      </c>
      <c r="AD130" s="74">
        <f t="shared" si="53"/>
        <v>0</v>
      </c>
      <c r="AE130" s="63">
        <f t="shared" si="63"/>
        <v>0</v>
      </c>
      <c r="AF130" s="53"/>
      <c r="AG130" s="70">
        <f t="shared" si="54"/>
        <v>0</v>
      </c>
      <c r="AH130" s="74">
        <f t="shared" si="55"/>
        <v>0</v>
      </c>
      <c r="AI130" s="63">
        <f t="shared" si="64"/>
        <v>0</v>
      </c>
      <c r="AJ130" s="53"/>
      <c r="AK130" s="70">
        <f t="shared" si="56"/>
        <v>0</v>
      </c>
      <c r="AL130" s="74">
        <f t="shared" si="57"/>
        <v>0</v>
      </c>
    </row>
    <row r="131" spans="1:38" x14ac:dyDescent="0.25">
      <c r="A131" s="35" t="s">
        <v>321</v>
      </c>
      <c r="B131" s="35" t="s">
        <v>140</v>
      </c>
      <c r="C131" s="35" t="s">
        <v>212</v>
      </c>
      <c r="D131" s="8">
        <v>1</v>
      </c>
      <c r="E131" s="83">
        <f>VLOOKUP($C131,Master_Device_DB!$C:$E,2,0)</f>
        <v>0.65</v>
      </c>
      <c r="F131" s="84">
        <f>VLOOKUP($C131,Master_Device_DB!$C:$E,3,0)</f>
        <v>13</v>
      </c>
      <c r="G131" s="63">
        <f t="shared" si="34"/>
        <v>0</v>
      </c>
      <c r="H131" s="53"/>
      <c r="I131" s="70">
        <f t="shared" si="42"/>
        <v>0</v>
      </c>
      <c r="J131" s="74">
        <f t="shared" si="43"/>
        <v>0</v>
      </c>
      <c r="K131" s="63">
        <f t="shared" si="58"/>
        <v>0</v>
      </c>
      <c r="L131" s="53"/>
      <c r="M131" s="70">
        <f t="shared" si="44"/>
        <v>0</v>
      </c>
      <c r="N131" s="74">
        <f t="shared" si="45"/>
        <v>0</v>
      </c>
      <c r="O131" s="63">
        <f t="shared" si="59"/>
        <v>0</v>
      </c>
      <c r="P131" s="53"/>
      <c r="Q131" s="70">
        <f t="shared" si="46"/>
        <v>0</v>
      </c>
      <c r="R131" s="74">
        <f t="shared" si="47"/>
        <v>0</v>
      </c>
      <c r="S131" s="63">
        <f t="shared" si="60"/>
        <v>0</v>
      </c>
      <c r="T131" s="53"/>
      <c r="U131" s="70">
        <f t="shared" si="48"/>
        <v>0</v>
      </c>
      <c r="V131" s="74">
        <f t="shared" si="49"/>
        <v>0</v>
      </c>
      <c r="W131" s="63">
        <f t="shared" si="61"/>
        <v>0</v>
      </c>
      <c r="X131" s="53"/>
      <c r="Y131" s="70">
        <f t="shared" si="50"/>
        <v>0</v>
      </c>
      <c r="Z131" s="74">
        <f t="shared" si="51"/>
        <v>0</v>
      </c>
      <c r="AA131" s="63">
        <f t="shared" si="62"/>
        <v>0</v>
      </c>
      <c r="AB131" s="53"/>
      <c r="AC131" s="70">
        <f t="shared" si="52"/>
        <v>0</v>
      </c>
      <c r="AD131" s="74">
        <f t="shared" si="53"/>
        <v>0</v>
      </c>
      <c r="AE131" s="63">
        <f t="shared" si="63"/>
        <v>0</v>
      </c>
      <c r="AF131" s="53"/>
      <c r="AG131" s="70">
        <f t="shared" si="54"/>
        <v>0</v>
      </c>
      <c r="AH131" s="74">
        <f t="shared" si="55"/>
        <v>0</v>
      </c>
      <c r="AI131" s="63">
        <f t="shared" si="64"/>
        <v>0</v>
      </c>
      <c r="AJ131" s="53"/>
      <c r="AK131" s="70">
        <f t="shared" si="56"/>
        <v>0</v>
      </c>
      <c r="AL131" s="74">
        <f t="shared" si="57"/>
        <v>0</v>
      </c>
    </row>
    <row r="132" spans="1:38" x14ac:dyDescent="0.25">
      <c r="A132" s="35" t="s">
        <v>321</v>
      </c>
      <c r="B132" s="35"/>
      <c r="C132" s="35" t="s">
        <v>424</v>
      </c>
      <c r="D132" s="8">
        <v>1</v>
      </c>
      <c r="E132" s="83">
        <f>VLOOKUP($C132,Master_Device_DB!$C:$E,2,0)</f>
        <v>0.3</v>
      </c>
      <c r="F132" s="84">
        <f>VLOOKUP($C132,Master_Device_DB!$C:$E,3,0)</f>
        <v>7</v>
      </c>
      <c r="G132" s="63">
        <f t="shared" si="34"/>
        <v>0</v>
      </c>
      <c r="H132" s="53"/>
      <c r="I132" s="70">
        <f t="shared" si="42"/>
        <v>0</v>
      </c>
      <c r="J132" s="74">
        <f t="shared" si="43"/>
        <v>0</v>
      </c>
      <c r="K132" s="63">
        <f t="shared" si="58"/>
        <v>0</v>
      </c>
      <c r="L132" s="53"/>
      <c r="M132" s="70">
        <f t="shared" si="44"/>
        <v>0</v>
      </c>
      <c r="N132" s="74">
        <f t="shared" si="45"/>
        <v>0</v>
      </c>
      <c r="O132" s="63">
        <f t="shared" si="59"/>
        <v>0</v>
      </c>
      <c r="P132" s="53"/>
      <c r="Q132" s="70">
        <f t="shared" si="46"/>
        <v>0</v>
      </c>
      <c r="R132" s="74">
        <f t="shared" si="47"/>
        <v>0</v>
      </c>
      <c r="S132" s="63">
        <f t="shared" si="60"/>
        <v>0</v>
      </c>
      <c r="T132" s="53"/>
      <c r="U132" s="70">
        <f t="shared" si="48"/>
        <v>0</v>
      </c>
      <c r="V132" s="74">
        <f t="shared" si="49"/>
        <v>0</v>
      </c>
      <c r="W132" s="63">
        <f t="shared" si="61"/>
        <v>0</v>
      </c>
      <c r="X132" s="53"/>
      <c r="Y132" s="70">
        <f t="shared" si="50"/>
        <v>0</v>
      </c>
      <c r="Z132" s="74">
        <f t="shared" si="51"/>
        <v>0</v>
      </c>
      <c r="AA132" s="63">
        <f t="shared" si="62"/>
        <v>0</v>
      </c>
      <c r="AB132" s="53"/>
      <c r="AC132" s="70">
        <f t="shared" si="52"/>
        <v>0</v>
      </c>
      <c r="AD132" s="74">
        <f t="shared" si="53"/>
        <v>0</v>
      </c>
      <c r="AE132" s="63">
        <f t="shared" si="63"/>
        <v>0</v>
      </c>
      <c r="AF132" s="53"/>
      <c r="AG132" s="70">
        <f t="shared" si="54"/>
        <v>0</v>
      </c>
      <c r="AH132" s="74">
        <f t="shared" si="55"/>
        <v>0</v>
      </c>
      <c r="AI132" s="63">
        <f t="shared" si="64"/>
        <v>0</v>
      </c>
      <c r="AJ132" s="53"/>
      <c r="AK132" s="70">
        <f t="shared" si="56"/>
        <v>0</v>
      </c>
      <c r="AL132" s="74">
        <f t="shared" si="57"/>
        <v>0</v>
      </c>
    </row>
    <row r="133" spans="1:38" x14ac:dyDescent="0.25">
      <c r="A133" s="35" t="s">
        <v>321</v>
      </c>
      <c r="B133" s="35"/>
      <c r="C133" s="35" t="s">
        <v>425</v>
      </c>
      <c r="D133" s="8">
        <v>1</v>
      </c>
      <c r="E133" s="83">
        <f>VLOOKUP($C133,Master_Device_DB!$C:$E,2,0)</f>
        <v>3.2</v>
      </c>
      <c r="F133" s="84">
        <f>VLOOKUP($C133,Master_Device_DB!$C:$E,3,0)</f>
        <v>12</v>
      </c>
      <c r="G133" s="63">
        <f t="shared" ref="G133:G165" si="65">$D133*H133</f>
        <v>0</v>
      </c>
      <c r="H133" s="53"/>
      <c r="I133" s="70">
        <f t="shared" si="42"/>
        <v>0</v>
      </c>
      <c r="J133" s="74">
        <f t="shared" si="43"/>
        <v>0</v>
      </c>
      <c r="K133" s="63">
        <f t="shared" si="58"/>
        <v>0</v>
      </c>
      <c r="L133" s="53"/>
      <c r="M133" s="70">
        <f t="shared" si="44"/>
        <v>0</v>
      </c>
      <c r="N133" s="74">
        <f t="shared" si="45"/>
        <v>0</v>
      </c>
      <c r="O133" s="63">
        <f t="shared" si="59"/>
        <v>0</v>
      </c>
      <c r="P133" s="53"/>
      <c r="Q133" s="70">
        <f t="shared" si="46"/>
        <v>0</v>
      </c>
      <c r="R133" s="74">
        <f t="shared" si="47"/>
        <v>0</v>
      </c>
      <c r="S133" s="63">
        <f t="shared" si="60"/>
        <v>0</v>
      </c>
      <c r="T133" s="53"/>
      <c r="U133" s="70">
        <f t="shared" si="48"/>
        <v>0</v>
      </c>
      <c r="V133" s="74">
        <f t="shared" si="49"/>
        <v>0</v>
      </c>
      <c r="W133" s="63">
        <f t="shared" si="61"/>
        <v>0</v>
      </c>
      <c r="X133" s="53"/>
      <c r="Y133" s="70">
        <f t="shared" si="50"/>
        <v>0</v>
      </c>
      <c r="Z133" s="74">
        <f t="shared" si="51"/>
        <v>0</v>
      </c>
      <c r="AA133" s="63">
        <f t="shared" si="62"/>
        <v>0</v>
      </c>
      <c r="AB133" s="53"/>
      <c r="AC133" s="70">
        <f t="shared" si="52"/>
        <v>0</v>
      </c>
      <c r="AD133" s="74">
        <f t="shared" si="53"/>
        <v>0</v>
      </c>
      <c r="AE133" s="63">
        <f t="shared" si="63"/>
        <v>0</v>
      </c>
      <c r="AF133" s="53"/>
      <c r="AG133" s="70">
        <f t="shared" si="54"/>
        <v>0</v>
      </c>
      <c r="AH133" s="74">
        <f t="shared" si="55"/>
        <v>0</v>
      </c>
      <c r="AI133" s="63">
        <f t="shared" si="64"/>
        <v>0</v>
      </c>
      <c r="AJ133" s="53"/>
      <c r="AK133" s="70">
        <f t="shared" si="56"/>
        <v>0</v>
      </c>
      <c r="AL133" s="74">
        <f t="shared" si="57"/>
        <v>0</v>
      </c>
    </row>
    <row r="134" spans="1:38" x14ac:dyDescent="0.25">
      <c r="A134" s="35" t="s">
        <v>321</v>
      </c>
      <c r="B134" s="35"/>
      <c r="C134" s="35" t="s">
        <v>426</v>
      </c>
      <c r="D134" s="8">
        <v>1</v>
      </c>
      <c r="E134" s="83">
        <f>VLOOKUP($C134,Master_Device_DB!$C:$E,2,0)</f>
        <v>0.65</v>
      </c>
      <c r="F134" s="84">
        <f>VLOOKUP($C134,Master_Device_DB!$C:$E,3,0)</f>
        <v>22</v>
      </c>
      <c r="G134" s="63">
        <f t="shared" si="65"/>
        <v>0</v>
      </c>
      <c r="H134" s="53"/>
      <c r="I134" s="70">
        <f t="shared" si="42"/>
        <v>0</v>
      </c>
      <c r="J134" s="74">
        <f t="shared" si="43"/>
        <v>0</v>
      </c>
      <c r="K134" s="63">
        <f t="shared" ref="K134:K165" si="66">$D134*L134</f>
        <v>0</v>
      </c>
      <c r="L134" s="53"/>
      <c r="M134" s="70">
        <f t="shared" si="44"/>
        <v>0</v>
      </c>
      <c r="N134" s="74">
        <f t="shared" si="45"/>
        <v>0</v>
      </c>
      <c r="O134" s="63">
        <f t="shared" ref="O134:O165" si="67">$D134*P134</f>
        <v>0</v>
      </c>
      <c r="P134" s="53"/>
      <c r="Q134" s="70">
        <f t="shared" si="46"/>
        <v>0</v>
      </c>
      <c r="R134" s="74">
        <f t="shared" si="47"/>
        <v>0</v>
      </c>
      <c r="S134" s="63">
        <f t="shared" ref="S134:S165" si="68">$D134*T134</f>
        <v>0</v>
      </c>
      <c r="T134" s="53"/>
      <c r="U134" s="70">
        <f t="shared" si="48"/>
        <v>0</v>
      </c>
      <c r="V134" s="74">
        <f t="shared" si="49"/>
        <v>0</v>
      </c>
      <c r="W134" s="63">
        <f t="shared" ref="W134:W165" si="69">$D134*X134</f>
        <v>0</v>
      </c>
      <c r="X134" s="53"/>
      <c r="Y134" s="70">
        <f t="shared" si="50"/>
        <v>0</v>
      </c>
      <c r="Z134" s="74">
        <f t="shared" si="51"/>
        <v>0</v>
      </c>
      <c r="AA134" s="63">
        <f t="shared" ref="AA134:AA165" si="70">$D134*AB134</f>
        <v>0</v>
      </c>
      <c r="AB134" s="53"/>
      <c r="AC134" s="70">
        <f t="shared" si="52"/>
        <v>0</v>
      </c>
      <c r="AD134" s="74">
        <f t="shared" si="53"/>
        <v>0</v>
      </c>
      <c r="AE134" s="63">
        <f t="shared" ref="AE134:AE165" si="71">$D134*AF134</f>
        <v>0</v>
      </c>
      <c r="AF134" s="53"/>
      <c r="AG134" s="70">
        <f t="shared" si="54"/>
        <v>0</v>
      </c>
      <c r="AH134" s="74">
        <f t="shared" si="55"/>
        <v>0</v>
      </c>
      <c r="AI134" s="63">
        <f t="shared" ref="AI134:AI165" si="72">$D134*AJ134</f>
        <v>0</v>
      </c>
      <c r="AJ134" s="53"/>
      <c r="AK134" s="70">
        <f t="shared" si="56"/>
        <v>0</v>
      </c>
      <c r="AL134" s="74">
        <f t="shared" si="57"/>
        <v>0</v>
      </c>
    </row>
    <row r="135" spans="1:38" x14ac:dyDescent="0.25">
      <c r="A135" s="35" t="s">
        <v>321</v>
      </c>
      <c r="B135" s="35" t="s">
        <v>142</v>
      </c>
      <c r="C135" s="35" t="s">
        <v>213</v>
      </c>
      <c r="D135" s="8">
        <v>1</v>
      </c>
      <c r="E135" s="83">
        <f>VLOOKUP($C135,Master_Device_DB!$C:$E,2,0)</f>
        <v>0.43</v>
      </c>
      <c r="F135" s="84">
        <f>VLOOKUP($C135,Master_Device_DB!$C:$E,3,0)</f>
        <v>6.65</v>
      </c>
      <c r="G135" s="63">
        <f t="shared" si="65"/>
        <v>0</v>
      </c>
      <c r="H135" s="53"/>
      <c r="I135" s="70">
        <f t="shared" ref="I135:I172" si="73">H135*$E135</f>
        <v>0</v>
      </c>
      <c r="J135" s="74">
        <f t="shared" ref="J135:J172" si="74">H135*$F135</f>
        <v>0</v>
      </c>
      <c r="K135" s="63">
        <f t="shared" si="66"/>
        <v>0</v>
      </c>
      <c r="L135" s="53"/>
      <c r="M135" s="70">
        <f t="shared" ref="M135:M172" si="75">L135*$E135</f>
        <v>0</v>
      </c>
      <c r="N135" s="74">
        <f t="shared" ref="N135:N172" si="76">L135*$F135</f>
        <v>0</v>
      </c>
      <c r="O135" s="63">
        <f t="shared" si="67"/>
        <v>0</v>
      </c>
      <c r="P135" s="53"/>
      <c r="Q135" s="70">
        <f t="shared" ref="Q135:Q172" si="77">P135*$E135</f>
        <v>0</v>
      </c>
      <c r="R135" s="74">
        <f t="shared" ref="R135:R172" si="78">P135*$F135</f>
        <v>0</v>
      </c>
      <c r="S135" s="63">
        <f t="shared" si="68"/>
        <v>0</v>
      </c>
      <c r="T135" s="53"/>
      <c r="U135" s="70">
        <f t="shared" ref="U135:U172" si="79">T135*$E135</f>
        <v>0</v>
      </c>
      <c r="V135" s="74">
        <f t="shared" ref="V135:V172" si="80">T135*$F135</f>
        <v>0</v>
      </c>
      <c r="W135" s="63">
        <f t="shared" si="69"/>
        <v>0</v>
      </c>
      <c r="X135" s="53"/>
      <c r="Y135" s="70">
        <f t="shared" ref="Y135:Y172" si="81">X135*$E135</f>
        <v>0</v>
      </c>
      <c r="Z135" s="74">
        <f t="shared" ref="Z135:Z172" si="82">X135*$F135</f>
        <v>0</v>
      </c>
      <c r="AA135" s="63">
        <f t="shared" si="70"/>
        <v>0</v>
      </c>
      <c r="AB135" s="53"/>
      <c r="AC135" s="70">
        <f t="shared" ref="AC135:AC172" si="83">AB135*$E135</f>
        <v>0</v>
      </c>
      <c r="AD135" s="74">
        <f t="shared" ref="AD135:AD172" si="84">AB135*$F135</f>
        <v>0</v>
      </c>
      <c r="AE135" s="63">
        <f t="shared" si="71"/>
        <v>0</v>
      </c>
      <c r="AF135" s="53"/>
      <c r="AG135" s="70">
        <f t="shared" ref="AG135:AG172" si="85">AF135*$E135</f>
        <v>0</v>
      </c>
      <c r="AH135" s="74">
        <f t="shared" ref="AH135:AH172" si="86">AF135*$F135</f>
        <v>0</v>
      </c>
      <c r="AI135" s="63">
        <f t="shared" si="72"/>
        <v>0</v>
      </c>
      <c r="AJ135" s="53"/>
      <c r="AK135" s="70">
        <f t="shared" ref="AK135:AK172" si="87">AJ135*$E135</f>
        <v>0</v>
      </c>
      <c r="AL135" s="74">
        <f t="shared" ref="AL135:AL172" si="88">AJ135*$F135</f>
        <v>0</v>
      </c>
    </row>
    <row r="136" spans="1:38" x14ac:dyDescent="0.25">
      <c r="A136" s="35" t="s">
        <v>321</v>
      </c>
      <c r="B136" s="35" t="s">
        <v>143</v>
      </c>
      <c r="C136" s="35" t="s">
        <v>213</v>
      </c>
      <c r="D136" s="8">
        <v>1</v>
      </c>
      <c r="E136" s="83">
        <f>VLOOKUP($C136,Master_Device_DB!$C:$E,2,0)</f>
        <v>0.43</v>
      </c>
      <c r="F136" s="84">
        <f>VLOOKUP($C136,Master_Device_DB!$C:$E,3,0)</f>
        <v>6.65</v>
      </c>
      <c r="G136" s="63">
        <f t="shared" si="65"/>
        <v>0</v>
      </c>
      <c r="H136" s="53"/>
      <c r="I136" s="70">
        <f t="shared" si="73"/>
        <v>0</v>
      </c>
      <c r="J136" s="74">
        <f t="shared" si="74"/>
        <v>0</v>
      </c>
      <c r="K136" s="63">
        <f t="shared" si="66"/>
        <v>0</v>
      </c>
      <c r="L136" s="53"/>
      <c r="M136" s="70">
        <f t="shared" si="75"/>
        <v>0</v>
      </c>
      <c r="N136" s="74">
        <f t="shared" si="76"/>
        <v>0</v>
      </c>
      <c r="O136" s="63">
        <f t="shared" si="67"/>
        <v>0</v>
      </c>
      <c r="P136" s="53"/>
      <c r="Q136" s="70">
        <f t="shared" si="77"/>
        <v>0</v>
      </c>
      <c r="R136" s="74">
        <f t="shared" si="78"/>
        <v>0</v>
      </c>
      <c r="S136" s="63">
        <f t="shared" si="68"/>
        <v>0</v>
      </c>
      <c r="T136" s="53"/>
      <c r="U136" s="70">
        <f t="shared" si="79"/>
        <v>0</v>
      </c>
      <c r="V136" s="74">
        <f t="shared" si="80"/>
        <v>0</v>
      </c>
      <c r="W136" s="63">
        <f t="shared" si="69"/>
        <v>0</v>
      </c>
      <c r="X136" s="53"/>
      <c r="Y136" s="70">
        <f t="shared" si="81"/>
        <v>0</v>
      </c>
      <c r="Z136" s="74">
        <f t="shared" si="82"/>
        <v>0</v>
      </c>
      <c r="AA136" s="63">
        <f t="shared" si="70"/>
        <v>0</v>
      </c>
      <c r="AB136" s="53"/>
      <c r="AC136" s="70">
        <f t="shared" si="83"/>
        <v>0</v>
      </c>
      <c r="AD136" s="74">
        <f t="shared" si="84"/>
        <v>0</v>
      </c>
      <c r="AE136" s="63">
        <f t="shared" si="71"/>
        <v>0</v>
      </c>
      <c r="AF136" s="53"/>
      <c r="AG136" s="70">
        <f t="shared" si="85"/>
        <v>0</v>
      </c>
      <c r="AH136" s="74">
        <f t="shared" si="86"/>
        <v>0</v>
      </c>
      <c r="AI136" s="63">
        <f t="shared" si="72"/>
        <v>0</v>
      </c>
      <c r="AJ136" s="53"/>
      <c r="AK136" s="70">
        <f t="shared" si="87"/>
        <v>0</v>
      </c>
      <c r="AL136" s="74">
        <f t="shared" si="88"/>
        <v>0</v>
      </c>
    </row>
    <row r="137" spans="1:38" x14ac:dyDescent="0.25">
      <c r="A137" s="35" t="s">
        <v>321</v>
      </c>
      <c r="B137" s="35" t="s">
        <v>144</v>
      </c>
      <c r="C137" s="35" t="s">
        <v>213</v>
      </c>
      <c r="D137" s="8">
        <v>1</v>
      </c>
      <c r="E137" s="83">
        <f>VLOOKUP($C137,Master_Device_DB!$C:$E,2,0)</f>
        <v>0.43</v>
      </c>
      <c r="F137" s="84">
        <f>VLOOKUP($C137,Master_Device_DB!$C:$E,3,0)</f>
        <v>6.65</v>
      </c>
      <c r="G137" s="63">
        <f t="shared" si="65"/>
        <v>0</v>
      </c>
      <c r="H137" s="53"/>
      <c r="I137" s="70">
        <f t="shared" si="73"/>
        <v>0</v>
      </c>
      <c r="J137" s="74">
        <f t="shared" si="74"/>
        <v>0</v>
      </c>
      <c r="K137" s="63">
        <f t="shared" si="66"/>
        <v>0</v>
      </c>
      <c r="L137" s="53"/>
      <c r="M137" s="70">
        <f t="shared" si="75"/>
        <v>0</v>
      </c>
      <c r="N137" s="74">
        <f t="shared" si="76"/>
        <v>0</v>
      </c>
      <c r="O137" s="63">
        <f t="shared" si="67"/>
        <v>0</v>
      </c>
      <c r="P137" s="53"/>
      <c r="Q137" s="70">
        <f t="shared" si="77"/>
        <v>0</v>
      </c>
      <c r="R137" s="74">
        <f t="shared" si="78"/>
        <v>0</v>
      </c>
      <c r="S137" s="63">
        <f t="shared" si="68"/>
        <v>0</v>
      </c>
      <c r="T137" s="53"/>
      <c r="U137" s="70">
        <f t="shared" si="79"/>
        <v>0</v>
      </c>
      <c r="V137" s="74">
        <f t="shared" si="80"/>
        <v>0</v>
      </c>
      <c r="W137" s="63">
        <f t="shared" si="69"/>
        <v>0</v>
      </c>
      <c r="X137" s="53"/>
      <c r="Y137" s="70">
        <f t="shared" si="81"/>
        <v>0</v>
      </c>
      <c r="Z137" s="74">
        <f t="shared" si="82"/>
        <v>0</v>
      </c>
      <c r="AA137" s="63">
        <f t="shared" si="70"/>
        <v>0</v>
      </c>
      <c r="AB137" s="53"/>
      <c r="AC137" s="70">
        <f t="shared" si="83"/>
        <v>0</v>
      </c>
      <c r="AD137" s="74">
        <f t="shared" si="84"/>
        <v>0</v>
      </c>
      <c r="AE137" s="63">
        <f t="shared" si="71"/>
        <v>0</v>
      </c>
      <c r="AF137" s="53"/>
      <c r="AG137" s="70">
        <f t="shared" si="85"/>
        <v>0</v>
      </c>
      <c r="AH137" s="74">
        <f t="shared" si="86"/>
        <v>0</v>
      </c>
      <c r="AI137" s="63">
        <f t="shared" si="72"/>
        <v>0</v>
      </c>
      <c r="AJ137" s="53"/>
      <c r="AK137" s="70">
        <f t="shared" si="87"/>
        <v>0</v>
      </c>
      <c r="AL137" s="74">
        <f t="shared" si="88"/>
        <v>0</v>
      </c>
    </row>
    <row r="138" spans="1:38" x14ac:dyDescent="0.25">
      <c r="A138" s="35" t="s">
        <v>321</v>
      </c>
      <c r="B138" s="35" t="s">
        <v>145</v>
      </c>
      <c r="C138" s="35" t="s">
        <v>214</v>
      </c>
      <c r="D138" s="8">
        <v>1</v>
      </c>
      <c r="E138" s="83">
        <f>VLOOKUP($C138,Master_Device_DB!$C:$E,2,0)</f>
        <v>0.43</v>
      </c>
      <c r="F138" s="84">
        <f>VLOOKUP($C138,Master_Device_DB!$C:$E,3,0)</f>
        <v>8.36</v>
      </c>
      <c r="G138" s="63">
        <f t="shared" si="65"/>
        <v>0</v>
      </c>
      <c r="H138" s="53"/>
      <c r="I138" s="70">
        <f t="shared" si="73"/>
        <v>0</v>
      </c>
      <c r="J138" s="74">
        <f t="shared" si="74"/>
        <v>0</v>
      </c>
      <c r="K138" s="63">
        <f t="shared" si="66"/>
        <v>0</v>
      </c>
      <c r="L138" s="53"/>
      <c r="M138" s="70">
        <f t="shared" si="75"/>
        <v>0</v>
      </c>
      <c r="N138" s="74">
        <f t="shared" si="76"/>
        <v>0</v>
      </c>
      <c r="O138" s="63">
        <f t="shared" si="67"/>
        <v>0</v>
      </c>
      <c r="P138" s="53"/>
      <c r="Q138" s="70">
        <f t="shared" si="77"/>
        <v>0</v>
      </c>
      <c r="R138" s="74">
        <f t="shared" si="78"/>
        <v>0</v>
      </c>
      <c r="S138" s="63">
        <f t="shared" si="68"/>
        <v>0</v>
      </c>
      <c r="T138" s="53"/>
      <c r="U138" s="70">
        <f t="shared" si="79"/>
        <v>0</v>
      </c>
      <c r="V138" s="74">
        <f t="shared" si="80"/>
        <v>0</v>
      </c>
      <c r="W138" s="63">
        <f t="shared" si="69"/>
        <v>0</v>
      </c>
      <c r="X138" s="53"/>
      <c r="Y138" s="70">
        <f t="shared" si="81"/>
        <v>0</v>
      </c>
      <c r="Z138" s="74">
        <f t="shared" si="82"/>
        <v>0</v>
      </c>
      <c r="AA138" s="63">
        <f t="shared" si="70"/>
        <v>0</v>
      </c>
      <c r="AB138" s="53"/>
      <c r="AC138" s="70">
        <f t="shared" si="83"/>
        <v>0</v>
      </c>
      <c r="AD138" s="74">
        <f t="shared" si="84"/>
        <v>0</v>
      </c>
      <c r="AE138" s="63">
        <f t="shared" si="71"/>
        <v>0</v>
      </c>
      <c r="AF138" s="53"/>
      <c r="AG138" s="70">
        <f t="shared" si="85"/>
        <v>0</v>
      </c>
      <c r="AH138" s="74">
        <f t="shared" si="86"/>
        <v>0</v>
      </c>
      <c r="AI138" s="63">
        <f t="shared" si="72"/>
        <v>0</v>
      </c>
      <c r="AJ138" s="53"/>
      <c r="AK138" s="70">
        <f t="shared" si="87"/>
        <v>0</v>
      </c>
      <c r="AL138" s="74">
        <f t="shared" si="88"/>
        <v>0</v>
      </c>
    </row>
    <row r="139" spans="1:38" x14ac:dyDescent="0.25">
      <c r="A139" s="35" t="s">
        <v>321</v>
      </c>
      <c r="B139" s="35" t="s">
        <v>146</v>
      </c>
      <c r="C139" s="35" t="s">
        <v>214</v>
      </c>
      <c r="D139" s="8">
        <v>1</v>
      </c>
      <c r="E139" s="83">
        <f>VLOOKUP($C139,Master_Device_DB!$C:$E,2,0)</f>
        <v>0.43</v>
      </c>
      <c r="F139" s="84">
        <f>VLOOKUP($C139,Master_Device_DB!$C:$E,3,0)</f>
        <v>8.36</v>
      </c>
      <c r="G139" s="63">
        <f t="shared" si="65"/>
        <v>0</v>
      </c>
      <c r="H139" s="53"/>
      <c r="I139" s="70">
        <f t="shared" si="73"/>
        <v>0</v>
      </c>
      <c r="J139" s="74">
        <f t="shared" si="74"/>
        <v>0</v>
      </c>
      <c r="K139" s="63">
        <f t="shared" si="66"/>
        <v>0</v>
      </c>
      <c r="L139" s="53"/>
      <c r="M139" s="70">
        <f t="shared" si="75"/>
        <v>0</v>
      </c>
      <c r="N139" s="74">
        <f t="shared" si="76"/>
        <v>0</v>
      </c>
      <c r="O139" s="63">
        <f t="shared" si="67"/>
        <v>0</v>
      </c>
      <c r="P139" s="53"/>
      <c r="Q139" s="70">
        <f t="shared" si="77"/>
        <v>0</v>
      </c>
      <c r="R139" s="74">
        <f t="shared" si="78"/>
        <v>0</v>
      </c>
      <c r="S139" s="63">
        <f t="shared" si="68"/>
        <v>0</v>
      </c>
      <c r="T139" s="53"/>
      <c r="U139" s="70">
        <f t="shared" si="79"/>
        <v>0</v>
      </c>
      <c r="V139" s="74">
        <f t="shared" si="80"/>
        <v>0</v>
      </c>
      <c r="W139" s="63">
        <f t="shared" si="69"/>
        <v>0</v>
      </c>
      <c r="X139" s="53"/>
      <c r="Y139" s="70">
        <f t="shared" si="81"/>
        <v>0</v>
      </c>
      <c r="Z139" s="74">
        <f t="shared" si="82"/>
        <v>0</v>
      </c>
      <c r="AA139" s="63">
        <f t="shared" si="70"/>
        <v>0</v>
      </c>
      <c r="AB139" s="53"/>
      <c r="AC139" s="70">
        <f t="shared" si="83"/>
        <v>0</v>
      </c>
      <c r="AD139" s="74">
        <f t="shared" si="84"/>
        <v>0</v>
      </c>
      <c r="AE139" s="63">
        <f t="shared" si="71"/>
        <v>0</v>
      </c>
      <c r="AF139" s="53"/>
      <c r="AG139" s="70">
        <f t="shared" si="85"/>
        <v>0</v>
      </c>
      <c r="AH139" s="74">
        <f t="shared" si="86"/>
        <v>0</v>
      </c>
      <c r="AI139" s="63">
        <f t="shared" si="72"/>
        <v>0</v>
      </c>
      <c r="AJ139" s="53"/>
      <c r="AK139" s="70">
        <f t="shared" si="87"/>
        <v>0</v>
      </c>
      <c r="AL139" s="74">
        <f t="shared" si="88"/>
        <v>0</v>
      </c>
    </row>
    <row r="140" spans="1:38" x14ac:dyDescent="0.25">
      <c r="A140" s="35" t="s">
        <v>321</v>
      </c>
      <c r="B140" s="35" t="s">
        <v>147</v>
      </c>
      <c r="C140" s="35" t="s">
        <v>214</v>
      </c>
      <c r="D140" s="8">
        <v>1</v>
      </c>
      <c r="E140" s="83">
        <f>VLOOKUP($C140,Master_Device_DB!$C:$E,2,0)</f>
        <v>0.43</v>
      </c>
      <c r="F140" s="84">
        <f>VLOOKUP($C140,Master_Device_DB!$C:$E,3,0)</f>
        <v>8.36</v>
      </c>
      <c r="G140" s="63">
        <f t="shared" si="65"/>
        <v>0</v>
      </c>
      <c r="H140" s="53"/>
      <c r="I140" s="70">
        <f t="shared" si="73"/>
        <v>0</v>
      </c>
      <c r="J140" s="74">
        <f t="shared" si="74"/>
        <v>0</v>
      </c>
      <c r="K140" s="63">
        <f t="shared" si="66"/>
        <v>0</v>
      </c>
      <c r="L140" s="53"/>
      <c r="M140" s="70">
        <f t="shared" si="75"/>
        <v>0</v>
      </c>
      <c r="N140" s="74">
        <f t="shared" si="76"/>
        <v>0</v>
      </c>
      <c r="O140" s="63">
        <f t="shared" si="67"/>
        <v>0</v>
      </c>
      <c r="P140" s="53"/>
      <c r="Q140" s="70">
        <f t="shared" si="77"/>
        <v>0</v>
      </c>
      <c r="R140" s="74">
        <f t="shared" si="78"/>
        <v>0</v>
      </c>
      <c r="S140" s="63">
        <f t="shared" si="68"/>
        <v>0</v>
      </c>
      <c r="T140" s="53"/>
      <c r="U140" s="70">
        <f t="shared" si="79"/>
        <v>0</v>
      </c>
      <c r="V140" s="74">
        <f t="shared" si="80"/>
        <v>0</v>
      </c>
      <c r="W140" s="63">
        <f t="shared" si="69"/>
        <v>0</v>
      </c>
      <c r="X140" s="53"/>
      <c r="Y140" s="70">
        <f t="shared" si="81"/>
        <v>0</v>
      </c>
      <c r="Z140" s="74">
        <f t="shared" si="82"/>
        <v>0</v>
      </c>
      <c r="AA140" s="63">
        <f t="shared" si="70"/>
        <v>0</v>
      </c>
      <c r="AB140" s="53"/>
      <c r="AC140" s="70">
        <f t="shared" si="83"/>
        <v>0</v>
      </c>
      <c r="AD140" s="74">
        <f t="shared" si="84"/>
        <v>0</v>
      </c>
      <c r="AE140" s="63">
        <f t="shared" si="71"/>
        <v>0</v>
      </c>
      <c r="AF140" s="53"/>
      <c r="AG140" s="70">
        <f t="shared" si="85"/>
        <v>0</v>
      </c>
      <c r="AH140" s="74">
        <f t="shared" si="86"/>
        <v>0</v>
      </c>
      <c r="AI140" s="63">
        <f t="shared" si="72"/>
        <v>0</v>
      </c>
      <c r="AJ140" s="53"/>
      <c r="AK140" s="70">
        <f t="shared" si="87"/>
        <v>0</v>
      </c>
      <c r="AL140" s="74">
        <f t="shared" si="88"/>
        <v>0</v>
      </c>
    </row>
    <row r="141" spans="1:38" x14ac:dyDescent="0.25">
      <c r="A141" s="35" t="s">
        <v>321</v>
      </c>
      <c r="B141" s="35" t="s">
        <v>148</v>
      </c>
      <c r="C141" s="35" t="s">
        <v>215</v>
      </c>
      <c r="D141" s="8">
        <v>1</v>
      </c>
      <c r="E141" s="83">
        <f>VLOOKUP($C141,Master_Device_DB!$C:$E,2,0)</f>
        <v>0.43</v>
      </c>
      <c r="F141" s="84">
        <f>VLOOKUP($C141,Master_Device_DB!$C:$E,3,0)</f>
        <v>1.9</v>
      </c>
      <c r="G141" s="63">
        <f t="shared" si="65"/>
        <v>0</v>
      </c>
      <c r="H141" s="53"/>
      <c r="I141" s="70">
        <f t="shared" si="73"/>
        <v>0</v>
      </c>
      <c r="J141" s="74">
        <f t="shared" si="74"/>
        <v>0</v>
      </c>
      <c r="K141" s="63">
        <f t="shared" si="66"/>
        <v>0</v>
      </c>
      <c r="L141" s="53"/>
      <c r="M141" s="70">
        <f t="shared" si="75"/>
        <v>0</v>
      </c>
      <c r="N141" s="74">
        <f t="shared" si="76"/>
        <v>0</v>
      </c>
      <c r="O141" s="63">
        <f t="shared" si="67"/>
        <v>0</v>
      </c>
      <c r="P141" s="53"/>
      <c r="Q141" s="70">
        <f t="shared" si="77"/>
        <v>0</v>
      </c>
      <c r="R141" s="74">
        <f t="shared" si="78"/>
        <v>0</v>
      </c>
      <c r="S141" s="63">
        <f t="shared" si="68"/>
        <v>0</v>
      </c>
      <c r="T141" s="53"/>
      <c r="U141" s="70">
        <f t="shared" si="79"/>
        <v>0</v>
      </c>
      <c r="V141" s="74">
        <f t="shared" si="80"/>
        <v>0</v>
      </c>
      <c r="W141" s="63">
        <f t="shared" si="69"/>
        <v>0</v>
      </c>
      <c r="X141" s="53"/>
      <c r="Y141" s="70">
        <f t="shared" si="81"/>
        <v>0</v>
      </c>
      <c r="Z141" s="74">
        <f t="shared" si="82"/>
        <v>0</v>
      </c>
      <c r="AA141" s="63">
        <f t="shared" si="70"/>
        <v>0</v>
      </c>
      <c r="AB141" s="53"/>
      <c r="AC141" s="70">
        <f t="shared" si="83"/>
        <v>0</v>
      </c>
      <c r="AD141" s="74">
        <f t="shared" si="84"/>
        <v>0</v>
      </c>
      <c r="AE141" s="63">
        <f t="shared" si="71"/>
        <v>0</v>
      </c>
      <c r="AF141" s="53"/>
      <c r="AG141" s="70">
        <f t="shared" si="85"/>
        <v>0</v>
      </c>
      <c r="AH141" s="74">
        <f t="shared" si="86"/>
        <v>0</v>
      </c>
      <c r="AI141" s="63">
        <f t="shared" si="72"/>
        <v>0</v>
      </c>
      <c r="AJ141" s="53"/>
      <c r="AK141" s="70">
        <f t="shared" si="87"/>
        <v>0</v>
      </c>
      <c r="AL141" s="74">
        <f t="shared" si="88"/>
        <v>0</v>
      </c>
    </row>
    <row r="142" spans="1:38" x14ac:dyDescent="0.25">
      <c r="A142" s="35" t="s">
        <v>321</v>
      </c>
      <c r="B142" s="35" t="s">
        <v>149</v>
      </c>
      <c r="C142" s="35" t="s">
        <v>216</v>
      </c>
      <c r="D142" s="8">
        <v>1</v>
      </c>
      <c r="E142" s="83">
        <f>VLOOKUP($C142,Master_Device_DB!$C:$E,2,0)</f>
        <v>0.13</v>
      </c>
      <c r="F142" s="84">
        <f>VLOOKUP($C142,Master_Device_DB!$C:$E,3,0)</f>
        <v>23.8</v>
      </c>
      <c r="G142" s="63">
        <f t="shared" si="65"/>
        <v>0</v>
      </c>
      <c r="H142" s="53"/>
      <c r="I142" s="70">
        <f t="shared" si="73"/>
        <v>0</v>
      </c>
      <c r="J142" s="74">
        <f t="shared" si="74"/>
        <v>0</v>
      </c>
      <c r="K142" s="63">
        <f t="shared" si="66"/>
        <v>0</v>
      </c>
      <c r="L142" s="53"/>
      <c r="M142" s="70">
        <f t="shared" si="75"/>
        <v>0</v>
      </c>
      <c r="N142" s="74">
        <f t="shared" si="76"/>
        <v>0</v>
      </c>
      <c r="O142" s="63">
        <f t="shared" si="67"/>
        <v>0</v>
      </c>
      <c r="P142" s="53"/>
      <c r="Q142" s="70">
        <f t="shared" si="77"/>
        <v>0</v>
      </c>
      <c r="R142" s="74">
        <f t="shared" si="78"/>
        <v>0</v>
      </c>
      <c r="S142" s="63">
        <f t="shared" si="68"/>
        <v>0</v>
      </c>
      <c r="T142" s="53"/>
      <c r="U142" s="70">
        <f t="shared" si="79"/>
        <v>0</v>
      </c>
      <c r="V142" s="74">
        <f t="shared" si="80"/>
        <v>0</v>
      </c>
      <c r="W142" s="63">
        <f t="shared" si="69"/>
        <v>0</v>
      </c>
      <c r="X142" s="53"/>
      <c r="Y142" s="70">
        <f t="shared" si="81"/>
        <v>0</v>
      </c>
      <c r="Z142" s="74">
        <f t="shared" si="82"/>
        <v>0</v>
      </c>
      <c r="AA142" s="63">
        <f t="shared" si="70"/>
        <v>0</v>
      </c>
      <c r="AB142" s="53"/>
      <c r="AC142" s="70">
        <f t="shared" si="83"/>
        <v>0</v>
      </c>
      <c r="AD142" s="74">
        <f t="shared" si="84"/>
        <v>0</v>
      </c>
      <c r="AE142" s="63">
        <f t="shared" si="71"/>
        <v>0</v>
      </c>
      <c r="AF142" s="53"/>
      <c r="AG142" s="70">
        <f t="shared" si="85"/>
        <v>0</v>
      </c>
      <c r="AH142" s="74">
        <f t="shared" si="86"/>
        <v>0</v>
      </c>
      <c r="AI142" s="63">
        <f t="shared" si="72"/>
        <v>0</v>
      </c>
      <c r="AJ142" s="53"/>
      <c r="AK142" s="70">
        <f t="shared" si="87"/>
        <v>0</v>
      </c>
      <c r="AL142" s="74">
        <f t="shared" si="88"/>
        <v>0</v>
      </c>
    </row>
    <row r="143" spans="1:38" x14ac:dyDescent="0.25">
      <c r="A143" s="35" t="s">
        <v>321</v>
      </c>
      <c r="B143" s="35" t="s">
        <v>150</v>
      </c>
      <c r="C143" s="35" t="s">
        <v>216</v>
      </c>
      <c r="D143" s="8">
        <v>1</v>
      </c>
      <c r="E143" s="83">
        <f>VLOOKUP($C143,Master_Device_DB!$C:$E,2,0)</f>
        <v>0.13</v>
      </c>
      <c r="F143" s="84">
        <f>VLOOKUP($C143,Master_Device_DB!$C:$E,3,0)</f>
        <v>23.8</v>
      </c>
      <c r="G143" s="63">
        <f t="shared" si="65"/>
        <v>0</v>
      </c>
      <c r="H143" s="53"/>
      <c r="I143" s="70">
        <f t="shared" si="73"/>
        <v>0</v>
      </c>
      <c r="J143" s="74">
        <f t="shared" si="74"/>
        <v>0</v>
      </c>
      <c r="K143" s="63">
        <f t="shared" si="66"/>
        <v>0</v>
      </c>
      <c r="L143" s="53"/>
      <c r="M143" s="70">
        <f t="shared" si="75"/>
        <v>0</v>
      </c>
      <c r="N143" s="74">
        <f t="shared" si="76"/>
        <v>0</v>
      </c>
      <c r="O143" s="63">
        <f t="shared" si="67"/>
        <v>0</v>
      </c>
      <c r="P143" s="53"/>
      <c r="Q143" s="70">
        <f t="shared" si="77"/>
        <v>0</v>
      </c>
      <c r="R143" s="74">
        <f t="shared" si="78"/>
        <v>0</v>
      </c>
      <c r="S143" s="63">
        <f t="shared" si="68"/>
        <v>0</v>
      </c>
      <c r="T143" s="53"/>
      <c r="U143" s="70">
        <f t="shared" si="79"/>
        <v>0</v>
      </c>
      <c r="V143" s="74">
        <f t="shared" si="80"/>
        <v>0</v>
      </c>
      <c r="W143" s="63">
        <f t="shared" si="69"/>
        <v>0</v>
      </c>
      <c r="X143" s="53"/>
      <c r="Y143" s="70">
        <f t="shared" si="81"/>
        <v>0</v>
      </c>
      <c r="Z143" s="74">
        <f t="shared" si="82"/>
        <v>0</v>
      </c>
      <c r="AA143" s="63">
        <f t="shared" si="70"/>
        <v>0</v>
      </c>
      <c r="AB143" s="53"/>
      <c r="AC143" s="70">
        <f t="shared" si="83"/>
        <v>0</v>
      </c>
      <c r="AD143" s="74">
        <f t="shared" si="84"/>
        <v>0</v>
      </c>
      <c r="AE143" s="63">
        <f t="shared" si="71"/>
        <v>0</v>
      </c>
      <c r="AF143" s="53"/>
      <c r="AG143" s="70">
        <f t="shared" si="85"/>
        <v>0</v>
      </c>
      <c r="AH143" s="74">
        <f t="shared" si="86"/>
        <v>0</v>
      </c>
      <c r="AI143" s="63">
        <f t="shared" si="72"/>
        <v>0</v>
      </c>
      <c r="AJ143" s="53"/>
      <c r="AK143" s="70">
        <f t="shared" si="87"/>
        <v>0</v>
      </c>
      <c r="AL143" s="74">
        <f t="shared" si="88"/>
        <v>0</v>
      </c>
    </row>
    <row r="144" spans="1:38" x14ac:dyDescent="0.25">
      <c r="A144" s="35" t="s">
        <v>321</v>
      </c>
      <c r="B144" s="35" t="s">
        <v>151</v>
      </c>
      <c r="C144" s="35" t="s">
        <v>216</v>
      </c>
      <c r="D144" s="8">
        <v>1</v>
      </c>
      <c r="E144" s="83">
        <f>VLOOKUP($C144,Master_Device_DB!$C:$E,2,0)</f>
        <v>0.13</v>
      </c>
      <c r="F144" s="84">
        <f>VLOOKUP($C144,Master_Device_DB!$C:$E,3,0)</f>
        <v>23.8</v>
      </c>
      <c r="G144" s="63">
        <f t="shared" si="65"/>
        <v>0</v>
      </c>
      <c r="H144" s="53"/>
      <c r="I144" s="70">
        <f t="shared" si="73"/>
        <v>0</v>
      </c>
      <c r="J144" s="74">
        <f t="shared" si="74"/>
        <v>0</v>
      </c>
      <c r="K144" s="63">
        <f t="shared" si="66"/>
        <v>0</v>
      </c>
      <c r="L144" s="53"/>
      <c r="M144" s="70">
        <f t="shared" si="75"/>
        <v>0</v>
      </c>
      <c r="N144" s="74">
        <f t="shared" si="76"/>
        <v>0</v>
      </c>
      <c r="O144" s="63">
        <f t="shared" si="67"/>
        <v>0</v>
      </c>
      <c r="P144" s="53"/>
      <c r="Q144" s="70">
        <f t="shared" si="77"/>
        <v>0</v>
      </c>
      <c r="R144" s="74">
        <f t="shared" si="78"/>
        <v>0</v>
      </c>
      <c r="S144" s="63">
        <f t="shared" si="68"/>
        <v>0</v>
      </c>
      <c r="T144" s="53"/>
      <c r="U144" s="70">
        <f t="shared" si="79"/>
        <v>0</v>
      </c>
      <c r="V144" s="74">
        <f t="shared" si="80"/>
        <v>0</v>
      </c>
      <c r="W144" s="63">
        <f t="shared" si="69"/>
        <v>0</v>
      </c>
      <c r="X144" s="53"/>
      <c r="Y144" s="70">
        <f t="shared" si="81"/>
        <v>0</v>
      </c>
      <c r="Z144" s="74">
        <f t="shared" si="82"/>
        <v>0</v>
      </c>
      <c r="AA144" s="63">
        <f t="shared" si="70"/>
        <v>0</v>
      </c>
      <c r="AB144" s="53"/>
      <c r="AC144" s="70">
        <f t="shared" si="83"/>
        <v>0</v>
      </c>
      <c r="AD144" s="74">
        <f t="shared" si="84"/>
        <v>0</v>
      </c>
      <c r="AE144" s="63">
        <f t="shared" si="71"/>
        <v>0</v>
      </c>
      <c r="AF144" s="53"/>
      <c r="AG144" s="70">
        <f t="shared" si="85"/>
        <v>0</v>
      </c>
      <c r="AH144" s="74">
        <f t="shared" si="86"/>
        <v>0</v>
      </c>
      <c r="AI144" s="63">
        <f t="shared" si="72"/>
        <v>0</v>
      </c>
      <c r="AJ144" s="53"/>
      <c r="AK144" s="70">
        <f t="shared" si="87"/>
        <v>0</v>
      </c>
      <c r="AL144" s="74">
        <f t="shared" si="88"/>
        <v>0</v>
      </c>
    </row>
    <row r="145" spans="1:38" x14ac:dyDescent="0.25">
      <c r="A145" s="35" t="s">
        <v>321</v>
      </c>
      <c r="B145" s="35" t="s">
        <v>152</v>
      </c>
      <c r="C145" s="35" t="s">
        <v>217</v>
      </c>
      <c r="D145" s="8">
        <v>1</v>
      </c>
      <c r="E145" s="83">
        <f>VLOOKUP($C145,Master_Device_DB!$C:$E,2,0)</f>
        <v>0.13</v>
      </c>
      <c r="F145" s="84">
        <f>VLOOKUP($C145,Master_Device_DB!$C:$E,3,0)</f>
        <v>11</v>
      </c>
      <c r="G145" s="63">
        <f t="shared" si="65"/>
        <v>0</v>
      </c>
      <c r="H145" s="53"/>
      <c r="I145" s="70">
        <f t="shared" si="73"/>
        <v>0</v>
      </c>
      <c r="J145" s="74">
        <f t="shared" si="74"/>
        <v>0</v>
      </c>
      <c r="K145" s="63">
        <f t="shared" si="66"/>
        <v>0</v>
      </c>
      <c r="L145" s="53"/>
      <c r="M145" s="70">
        <f t="shared" si="75"/>
        <v>0</v>
      </c>
      <c r="N145" s="74">
        <f t="shared" si="76"/>
        <v>0</v>
      </c>
      <c r="O145" s="63">
        <f t="shared" si="67"/>
        <v>0</v>
      </c>
      <c r="P145" s="53"/>
      <c r="Q145" s="70">
        <f t="shared" si="77"/>
        <v>0</v>
      </c>
      <c r="R145" s="74">
        <f t="shared" si="78"/>
        <v>0</v>
      </c>
      <c r="S145" s="63">
        <f t="shared" si="68"/>
        <v>0</v>
      </c>
      <c r="T145" s="53"/>
      <c r="U145" s="70">
        <f t="shared" si="79"/>
        <v>0</v>
      </c>
      <c r="V145" s="74">
        <f t="shared" si="80"/>
        <v>0</v>
      </c>
      <c r="W145" s="63">
        <f t="shared" si="69"/>
        <v>0</v>
      </c>
      <c r="X145" s="53"/>
      <c r="Y145" s="70">
        <f t="shared" si="81"/>
        <v>0</v>
      </c>
      <c r="Z145" s="74">
        <f t="shared" si="82"/>
        <v>0</v>
      </c>
      <c r="AA145" s="63">
        <f t="shared" si="70"/>
        <v>0</v>
      </c>
      <c r="AB145" s="53"/>
      <c r="AC145" s="70">
        <f t="shared" si="83"/>
        <v>0</v>
      </c>
      <c r="AD145" s="74">
        <f t="shared" si="84"/>
        <v>0</v>
      </c>
      <c r="AE145" s="63">
        <f t="shared" si="71"/>
        <v>0</v>
      </c>
      <c r="AF145" s="53"/>
      <c r="AG145" s="70">
        <f t="shared" si="85"/>
        <v>0</v>
      </c>
      <c r="AH145" s="74">
        <f t="shared" si="86"/>
        <v>0</v>
      </c>
      <c r="AI145" s="63">
        <f t="shared" si="72"/>
        <v>0</v>
      </c>
      <c r="AJ145" s="53"/>
      <c r="AK145" s="70">
        <f t="shared" si="87"/>
        <v>0</v>
      </c>
      <c r="AL145" s="74">
        <f t="shared" si="88"/>
        <v>0</v>
      </c>
    </row>
    <row r="146" spans="1:38" x14ac:dyDescent="0.25">
      <c r="A146" s="35" t="s">
        <v>321</v>
      </c>
      <c r="B146" s="35" t="s">
        <v>153</v>
      </c>
      <c r="C146" s="35" t="s">
        <v>218</v>
      </c>
      <c r="D146" s="8">
        <v>1</v>
      </c>
      <c r="E146" s="83">
        <f>VLOOKUP($C146,Master_Device_DB!$C:$E,2,0)</f>
        <v>0.43</v>
      </c>
      <c r="F146" s="84">
        <f>VLOOKUP($C146,Master_Device_DB!$C:$E,3,0)</f>
        <v>2.2000000000000002</v>
      </c>
      <c r="G146" s="63">
        <f t="shared" si="65"/>
        <v>0</v>
      </c>
      <c r="H146" s="53"/>
      <c r="I146" s="70">
        <f t="shared" si="73"/>
        <v>0</v>
      </c>
      <c r="J146" s="74">
        <f t="shared" si="74"/>
        <v>0</v>
      </c>
      <c r="K146" s="63">
        <f t="shared" si="66"/>
        <v>0</v>
      </c>
      <c r="L146" s="53"/>
      <c r="M146" s="70">
        <f t="shared" si="75"/>
        <v>0</v>
      </c>
      <c r="N146" s="74">
        <f t="shared" si="76"/>
        <v>0</v>
      </c>
      <c r="O146" s="63">
        <f t="shared" si="67"/>
        <v>0</v>
      </c>
      <c r="P146" s="53"/>
      <c r="Q146" s="70">
        <f t="shared" si="77"/>
        <v>0</v>
      </c>
      <c r="R146" s="74">
        <f t="shared" si="78"/>
        <v>0</v>
      </c>
      <c r="S146" s="63">
        <f t="shared" si="68"/>
        <v>0</v>
      </c>
      <c r="T146" s="53"/>
      <c r="U146" s="70">
        <f t="shared" si="79"/>
        <v>0</v>
      </c>
      <c r="V146" s="74">
        <f t="shared" si="80"/>
        <v>0</v>
      </c>
      <c r="W146" s="63">
        <f t="shared" si="69"/>
        <v>0</v>
      </c>
      <c r="X146" s="53"/>
      <c r="Y146" s="70">
        <f t="shared" si="81"/>
        <v>0</v>
      </c>
      <c r="Z146" s="74">
        <f t="shared" si="82"/>
        <v>0</v>
      </c>
      <c r="AA146" s="63">
        <f t="shared" si="70"/>
        <v>0</v>
      </c>
      <c r="AB146" s="53"/>
      <c r="AC146" s="70">
        <f t="shared" si="83"/>
        <v>0</v>
      </c>
      <c r="AD146" s="74">
        <f t="shared" si="84"/>
        <v>0</v>
      </c>
      <c r="AE146" s="63">
        <f t="shared" si="71"/>
        <v>0</v>
      </c>
      <c r="AF146" s="53"/>
      <c r="AG146" s="70">
        <f t="shared" si="85"/>
        <v>0</v>
      </c>
      <c r="AH146" s="74">
        <f t="shared" si="86"/>
        <v>0</v>
      </c>
      <c r="AI146" s="63">
        <f t="shared" si="72"/>
        <v>0</v>
      </c>
      <c r="AJ146" s="53"/>
      <c r="AK146" s="70">
        <f t="shared" si="87"/>
        <v>0</v>
      </c>
      <c r="AL146" s="74">
        <f t="shared" si="88"/>
        <v>0</v>
      </c>
    </row>
    <row r="147" spans="1:38" x14ac:dyDescent="0.25">
      <c r="A147" s="35" t="s">
        <v>321</v>
      </c>
      <c r="B147" s="35" t="s">
        <v>154</v>
      </c>
      <c r="C147" s="35" t="s">
        <v>218</v>
      </c>
      <c r="D147" s="8">
        <v>1</v>
      </c>
      <c r="E147" s="83">
        <f>VLOOKUP($C147,Master_Device_DB!$C:$E,2,0)</f>
        <v>0.43</v>
      </c>
      <c r="F147" s="84">
        <f>VLOOKUP($C147,Master_Device_DB!$C:$E,3,0)</f>
        <v>2.2000000000000002</v>
      </c>
      <c r="G147" s="63">
        <f t="shared" si="65"/>
        <v>0</v>
      </c>
      <c r="H147" s="53"/>
      <c r="I147" s="70">
        <f t="shared" si="73"/>
        <v>0</v>
      </c>
      <c r="J147" s="74">
        <f t="shared" si="74"/>
        <v>0</v>
      </c>
      <c r="K147" s="63">
        <f t="shared" si="66"/>
        <v>0</v>
      </c>
      <c r="L147" s="53"/>
      <c r="M147" s="70">
        <f t="shared" si="75"/>
        <v>0</v>
      </c>
      <c r="N147" s="74">
        <f t="shared" si="76"/>
        <v>0</v>
      </c>
      <c r="O147" s="63">
        <f t="shared" si="67"/>
        <v>0</v>
      </c>
      <c r="P147" s="53"/>
      <c r="Q147" s="70">
        <f t="shared" si="77"/>
        <v>0</v>
      </c>
      <c r="R147" s="74">
        <f t="shared" si="78"/>
        <v>0</v>
      </c>
      <c r="S147" s="63">
        <f t="shared" si="68"/>
        <v>0</v>
      </c>
      <c r="T147" s="53"/>
      <c r="U147" s="70">
        <f t="shared" si="79"/>
        <v>0</v>
      </c>
      <c r="V147" s="74">
        <f t="shared" si="80"/>
        <v>0</v>
      </c>
      <c r="W147" s="63">
        <f t="shared" si="69"/>
        <v>0</v>
      </c>
      <c r="X147" s="53"/>
      <c r="Y147" s="70">
        <f t="shared" si="81"/>
        <v>0</v>
      </c>
      <c r="Z147" s="74">
        <f t="shared" si="82"/>
        <v>0</v>
      </c>
      <c r="AA147" s="63">
        <f t="shared" si="70"/>
        <v>0</v>
      </c>
      <c r="AB147" s="53"/>
      <c r="AC147" s="70">
        <f t="shared" si="83"/>
        <v>0</v>
      </c>
      <c r="AD147" s="74">
        <f t="shared" si="84"/>
        <v>0</v>
      </c>
      <c r="AE147" s="63">
        <f t="shared" si="71"/>
        <v>0</v>
      </c>
      <c r="AF147" s="53"/>
      <c r="AG147" s="70">
        <f t="shared" si="85"/>
        <v>0</v>
      </c>
      <c r="AH147" s="74">
        <f t="shared" si="86"/>
        <v>0</v>
      </c>
      <c r="AI147" s="63">
        <f t="shared" si="72"/>
        <v>0</v>
      </c>
      <c r="AJ147" s="53"/>
      <c r="AK147" s="70">
        <f t="shared" si="87"/>
        <v>0</v>
      </c>
      <c r="AL147" s="74">
        <f t="shared" si="88"/>
        <v>0</v>
      </c>
    </row>
    <row r="148" spans="1:38" x14ac:dyDescent="0.25">
      <c r="A148" s="35" t="s">
        <v>321</v>
      </c>
      <c r="B148" s="35" t="s">
        <v>155</v>
      </c>
      <c r="C148" s="35" t="s">
        <v>218</v>
      </c>
      <c r="D148" s="8">
        <v>1</v>
      </c>
      <c r="E148" s="83">
        <f>VLOOKUP($C148,Master_Device_DB!$C:$E,2,0)</f>
        <v>0.43</v>
      </c>
      <c r="F148" s="84">
        <f>VLOOKUP($C148,Master_Device_DB!$C:$E,3,0)</f>
        <v>2.2000000000000002</v>
      </c>
      <c r="G148" s="63">
        <f t="shared" si="65"/>
        <v>0</v>
      </c>
      <c r="H148" s="53"/>
      <c r="I148" s="70">
        <f t="shared" si="73"/>
        <v>0</v>
      </c>
      <c r="J148" s="74">
        <f t="shared" si="74"/>
        <v>0</v>
      </c>
      <c r="K148" s="63">
        <f t="shared" si="66"/>
        <v>0</v>
      </c>
      <c r="L148" s="53"/>
      <c r="M148" s="70">
        <f t="shared" si="75"/>
        <v>0</v>
      </c>
      <c r="N148" s="74">
        <f t="shared" si="76"/>
        <v>0</v>
      </c>
      <c r="O148" s="63">
        <f t="shared" si="67"/>
        <v>0</v>
      </c>
      <c r="P148" s="53"/>
      <c r="Q148" s="70">
        <f t="shared" si="77"/>
        <v>0</v>
      </c>
      <c r="R148" s="74">
        <f t="shared" si="78"/>
        <v>0</v>
      </c>
      <c r="S148" s="63">
        <f t="shared" si="68"/>
        <v>0</v>
      </c>
      <c r="T148" s="53"/>
      <c r="U148" s="70">
        <f t="shared" si="79"/>
        <v>0</v>
      </c>
      <c r="V148" s="74">
        <f t="shared" si="80"/>
        <v>0</v>
      </c>
      <c r="W148" s="63">
        <f t="shared" si="69"/>
        <v>0</v>
      </c>
      <c r="X148" s="53"/>
      <c r="Y148" s="70">
        <f t="shared" si="81"/>
        <v>0</v>
      </c>
      <c r="Z148" s="74">
        <f t="shared" si="82"/>
        <v>0</v>
      </c>
      <c r="AA148" s="63">
        <f t="shared" si="70"/>
        <v>0</v>
      </c>
      <c r="AB148" s="53"/>
      <c r="AC148" s="70">
        <f t="shared" si="83"/>
        <v>0</v>
      </c>
      <c r="AD148" s="74">
        <f t="shared" si="84"/>
        <v>0</v>
      </c>
      <c r="AE148" s="63">
        <f t="shared" si="71"/>
        <v>0</v>
      </c>
      <c r="AF148" s="53"/>
      <c r="AG148" s="70">
        <f t="shared" si="85"/>
        <v>0</v>
      </c>
      <c r="AH148" s="74">
        <f t="shared" si="86"/>
        <v>0</v>
      </c>
      <c r="AI148" s="63">
        <f t="shared" si="72"/>
        <v>0</v>
      </c>
      <c r="AJ148" s="53"/>
      <c r="AK148" s="70">
        <f t="shared" si="87"/>
        <v>0</v>
      </c>
      <c r="AL148" s="74">
        <f t="shared" si="88"/>
        <v>0</v>
      </c>
    </row>
    <row r="149" spans="1:38" x14ac:dyDescent="0.25">
      <c r="A149" s="35" t="s">
        <v>321</v>
      </c>
      <c r="B149" s="35" t="s">
        <v>156</v>
      </c>
      <c r="C149" s="35" t="s">
        <v>219</v>
      </c>
      <c r="D149" s="8">
        <v>1</v>
      </c>
      <c r="E149" s="83">
        <f>VLOOKUP($C149,Master_Device_DB!$C:$E,2,0)</f>
        <v>0.43</v>
      </c>
      <c r="F149" s="84">
        <f>VLOOKUP($C149,Master_Device_DB!$C:$E,3,0)</f>
        <v>8.6999999999999993</v>
      </c>
      <c r="G149" s="63">
        <f t="shared" si="65"/>
        <v>0</v>
      </c>
      <c r="H149" s="53"/>
      <c r="I149" s="70">
        <f t="shared" si="73"/>
        <v>0</v>
      </c>
      <c r="J149" s="74">
        <f t="shared" si="74"/>
        <v>0</v>
      </c>
      <c r="K149" s="63">
        <f t="shared" si="66"/>
        <v>0</v>
      </c>
      <c r="L149" s="53"/>
      <c r="M149" s="70">
        <f t="shared" si="75"/>
        <v>0</v>
      </c>
      <c r="N149" s="74">
        <f t="shared" si="76"/>
        <v>0</v>
      </c>
      <c r="O149" s="63">
        <f t="shared" si="67"/>
        <v>0</v>
      </c>
      <c r="P149" s="53"/>
      <c r="Q149" s="70">
        <f t="shared" si="77"/>
        <v>0</v>
      </c>
      <c r="R149" s="74">
        <f t="shared" si="78"/>
        <v>0</v>
      </c>
      <c r="S149" s="63">
        <f t="shared" si="68"/>
        <v>0</v>
      </c>
      <c r="T149" s="53"/>
      <c r="U149" s="70">
        <f t="shared" si="79"/>
        <v>0</v>
      </c>
      <c r="V149" s="74">
        <f t="shared" si="80"/>
        <v>0</v>
      </c>
      <c r="W149" s="63">
        <f t="shared" si="69"/>
        <v>0</v>
      </c>
      <c r="X149" s="53"/>
      <c r="Y149" s="70">
        <f t="shared" si="81"/>
        <v>0</v>
      </c>
      <c r="Z149" s="74">
        <f t="shared" si="82"/>
        <v>0</v>
      </c>
      <c r="AA149" s="63">
        <f t="shared" si="70"/>
        <v>0</v>
      </c>
      <c r="AB149" s="53"/>
      <c r="AC149" s="70">
        <f t="shared" si="83"/>
        <v>0</v>
      </c>
      <c r="AD149" s="74">
        <f t="shared" si="84"/>
        <v>0</v>
      </c>
      <c r="AE149" s="63">
        <f t="shared" si="71"/>
        <v>0</v>
      </c>
      <c r="AF149" s="53"/>
      <c r="AG149" s="70">
        <f t="shared" si="85"/>
        <v>0</v>
      </c>
      <c r="AH149" s="74">
        <f t="shared" si="86"/>
        <v>0</v>
      </c>
      <c r="AI149" s="63">
        <f t="shared" si="72"/>
        <v>0</v>
      </c>
      <c r="AJ149" s="53"/>
      <c r="AK149" s="70">
        <f t="shared" si="87"/>
        <v>0</v>
      </c>
      <c r="AL149" s="74">
        <f t="shared" si="88"/>
        <v>0</v>
      </c>
    </row>
    <row r="150" spans="1:38" x14ac:dyDescent="0.25">
      <c r="A150" s="35" t="s">
        <v>321</v>
      </c>
      <c r="B150" s="35" t="s">
        <v>157</v>
      </c>
      <c r="C150" s="35" t="s">
        <v>219</v>
      </c>
      <c r="D150" s="8">
        <v>1</v>
      </c>
      <c r="E150" s="83">
        <f>VLOOKUP($C150,Master_Device_DB!$C:$E,2,0)</f>
        <v>0.43</v>
      </c>
      <c r="F150" s="84">
        <f>VLOOKUP($C150,Master_Device_DB!$C:$E,3,0)</f>
        <v>8.6999999999999993</v>
      </c>
      <c r="G150" s="63">
        <f t="shared" si="65"/>
        <v>0</v>
      </c>
      <c r="H150" s="53"/>
      <c r="I150" s="70">
        <f t="shared" si="73"/>
        <v>0</v>
      </c>
      <c r="J150" s="74">
        <f t="shared" si="74"/>
        <v>0</v>
      </c>
      <c r="K150" s="63">
        <f t="shared" si="66"/>
        <v>0</v>
      </c>
      <c r="L150" s="53"/>
      <c r="M150" s="70">
        <f t="shared" si="75"/>
        <v>0</v>
      </c>
      <c r="N150" s="74">
        <f t="shared" si="76"/>
        <v>0</v>
      </c>
      <c r="O150" s="63">
        <f t="shared" si="67"/>
        <v>0</v>
      </c>
      <c r="P150" s="53"/>
      <c r="Q150" s="70">
        <f t="shared" si="77"/>
        <v>0</v>
      </c>
      <c r="R150" s="74">
        <f t="shared" si="78"/>
        <v>0</v>
      </c>
      <c r="S150" s="63">
        <f t="shared" si="68"/>
        <v>0</v>
      </c>
      <c r="T150" s="53"/>
      <c r="U150" s="70">
        <f t="shared" si="79"/>
        <v>0</v>
      </c>
      <c r="V150" s="74">
        <f t="shared" si="80"/>
        <v>0</v>
      </c>
      <c r="W150" s="63">
        <f t="shared" si="69"/>
        <v>0</v>
      </c>
      <c r="X150" s="53"/>
      <c r="Y150" s="70">
        <f t="shared" si="81"/>
        <v>0</v>
      </c>
      <c r="Z150" s="74">
        <f t="shared" si="82"/>
        <v>0</v>
      </c>
      <c r="AA150" s="63">
        <f t="shared" si="70"/>
        <v>0</v>
      </c>
      <c r="AB150" s="53"/>
      <c r="AC150" s="70">
        <f t="shared" si="83"/>
        <v>0</v>
      </c>
      <c r="AD150" s="74">
        <f t="shared" si="84"/>
        <v>0</v>
      </c>
      <c r="AE150" s="63">
        <f t="shared" si="71"/>
        <v>0</v>
      </c>
      <c r="AF150" s="53"/>
      <c r="AG150" s="70">
        <f t="shared" si="85"/>
        <v>0</v>
      </c>
      <c r="AH150" s="74">
        <f t="shared" si="86"/>
        <v>0</v>
      </c>
      <c r="AI150" s="63">
        <f t="shared" si="72"/>
        <v>0</v>
      </c>
      <c r="AJ150" s="53"/>
      <c r="AK150" s="70">
        <f t="shared" si="87"/>
        <v>0</v>
      </c>
      <c r="AL150" s="74">
        <f t="shared" si="88"/>
        <v>0</v>
      </c>
    </row>
    <row r="151" spans="1:38" x14ac:dyDescent="0.25">
      <c r="A151" s="35" t="s">
        <v>321</v>
      </c>
      <c r="B151" s="35" t="s">
        <v>158</v>
      </c>
      <c r="C151" s="35" t="s">
        <v>219</v>
      </c>
      <c r="D151" s="8">
        <v>1</v>
      </c>
      <c r="E151" s="83">
        <f>VLOOKUP($C151,Master_Device_DB!$C:$E,2,0)</f>
        <v>0.43</v>
      </c>
      <c r="F151" s="84">
        <f>VLOOKUP($C151,Master_Device_DB!$C:$E,3,0)</f>
        <v>8.6999999999999993</v>
      </c>
      <c r="G151" s="63">
        <f t="shared" si="65"/>
        <v>0</v>
      </c>
      <c r="H151" s="53"/>
      <c r="I151" s="70">
        <f t="shared" si="73"/>
        <v>0</v>
      </c>
      <c r="J151" s="74">
        <f t="shared" si="74"/>
        <v>0</v>
      </c>
      <c r="K151" s="63">
        <f t="shared" si="66"/>
        <v>0</v>
      </c>
      <c r="L151" s="53"/>
      <c r="M151" s="70">
        <f t="shared" si="75"/>
        <v>0</v>
      </c>
      <c r="N151" s="74">
        <f t="shared" si="76"/>
        <v>0</v>
      </c>
      <c r="O151" s="63">
        <f t="shared" si="67"/>
        <v>0</v>
      </c>
      <c r="P151" s="53"/>
      <c r="Q151" s="70">
        <f t="shared" si="77"/>
        <v>0</v>
      </c>
      <c r="R151" s="74">
        <f t="shared" si="78"/>
        <v>0</v>
      </c>
      <c r="S151" s="63">
        <f t="shared" si="68"/>
        <v>0</v>
      </c>
      <c r="T151" s="53"/>
      <c r="U151" s="70">
        <f t="shared" si="79"/>
        <v>0</v>
      </c>
      <c r="V151" s="74">
        <f t="shared" si="80"/>
        <v>0</v>
      </c>
      <c r="W151" s="63">
        <f t="shared" si="69"/>
        <v>0</v>
      </c>
      <c r="X151" s="53"/>
      <c r="Y151" s="70">
        <f t="shared" si="81"/>
        <v>0</v>
      </c>
      <c r="Z151" s="74">
        <f t="shared" si="82"/>
        <v>0</v>
      </c>
      <c r="AA151" s="63">
        <f t="shared" si="70"/>
        <v>0</v>
      </c>
      <c r="AB151" s="53"/>
      <c r="AC151" s="70">
        <f t="shared" si="83"/>
        <v>0</v>
      </c>
      <c r="AD151" s="74">
        <f t="shared" si="84"/>
        <v>0</v>
      </c>
      <c r="AE151" s="63">
        <f t="shared" si="71"/>
        <v>0</v>
      </c>
      <c r="AF151" s="53"/>
      <c r="AG151" s="70">
        <f t="shared" si="85"/>
        <v>0</v>
      </c>
      <c r="AH151" s="74">
        <f t="shared" si="86"/>
        <v>0</v>
      </c>
      <c r="AI151" s="63">
        <f t="shared" si="72"/>
        <v>0</v>
      </c>
      <c r="AJ151" s="53"/>
      <c r="AK151" s="70">
        <f t="shared" si="87"/>
        <v>0</v>
      </c>
      <c r="AL151" s="74">
        <f t="shared" si="88"/>
        <v>0</v>
      </c>
    </row>
    <row r="152" spans="1:38" x14ac:dyDescent="0.25">
      <c r="A152" s="35" t="s">
        <v>321</v>
      </c>
      <c r="B152" s="35" t="s">
        <v>159</v>
      </c>
      <c r="C152" s="35" t="s">
        <v>220</v>
      </c>
      <c r="D152" s="8">
        <v>1</v>
      </c>
      <c r="E152" s="83">
        <f>VLOOKUP($C152,Master_Device_DB!$C:$E,2,0)</f>
        <v>0.43</v>
      </c>
      <c r="F152" s="84">
        <f>VLOOKUP($C152,Master_Device_DB!$C:$E,3,0)</f>
        <v>8.6999999999999993</v>
      </c>
      <c r="G152" s="63">
        <f t="shared" si="65"/>
        <v>0</v>
      </c>
      <c r="H152" s="53"/>
      <c r="I152" s="70">
        <f t="shared" si="73"/>
        <v>0</v>
      </c>
      <c r="J152" s="74">
        <f t="shared" si="74"/>
        <v>0</v>
      </c>
      <c r="K152" s="63">
        <f t="shared" si="66"/>
        <v>0</v>
      </c>
      <c r="L152" s="53"/>
      <c r="M152" s="70">
        <f t="shared" si="75"/>
        <v>0</v>
      </c>
      <c r="N152" s="74">
        <f t="shared" si="76"/>
        <v>0</v>
      </c>
      <c r="O152" s="63">
        <f t="shared" si="67"/>
        <v>0</v>
      </c>
      <c r="P152" s="53"/>
      <c r="Q152" s="70">
        <f t="shared" si="77"/>
        <v>0</v>
      </c>
      <c r="R152" s="74">
        <f t="shared" si="78"/>
        <v>0</v>
      </c>
      <c r="S152" s="63">
        <f t="shared" si="68"/>
        <v>0</v>
      </c>
      <c r="T152" s="53"/>
      <c r="U152" s="70">
        <f t="shared" si="79"/>
        <v>0</v>
      </c>
      <c r="V152" s="74">
        <f t="shared" si="80"/>
        <v>0</v>
      </c>
      <c r="W152" s="63">
        <f t="shared" si="69"/>
        <v>0</v>
      </c>
      <c r="X152" s="53"/>
      <c r="Y152" s="70">
        <f t="shared" si="81"/>
        <v>0</v>
      </c>
      <c r="Z152" s="74">
        <f t="shared" si="82"/>
        <v>0</v>
      </c>
      <c r="AA152" s="63">
        <f t="shared" si="70"/>
        <v>0</v>
      </c>
      <c r="AB152" s="53"/>
      <c r="AC152" s="70">
        <f t="shared" si="83"/>
        <v>0</v>
      </c>
      <c r="AD152" s="74">
        <f t="shared" si="84"/>
        <v>0</v>
      </c>
      <c r="AE152" s="63">
        <f t="shared" si="71"/>
        <v>0</v>
      </c>
      <c r="AF152" s="53"/>
      <c r="AG152" s="70">
        <f t="shared" si="85"/>
        <v>0</v>
      </c>
      <c r="AH152" s="74">
        <f t="shared" si="86"/>
        <v>0</v>
      </c>
      <c r="AI152" s="63">
        <f t="shared" si="72"/>
        <v>0</v>
      </c>
      <c r="AJ152" s="53"/>
      <c r="AK152" s="70">
        <f t="shared" si="87"/>
        <v>0</v>
      </c>
      <c r="AL152" s="74">
        <f t="shared" si="88"/>
        <v>0</v>
      </c>
    </row>
    <row r="153" spans="1:38" x14ac:dyDescent="0.25">
      <c r="A153" s="35" t="s">
        <v>321</v>
      </c>
      <c r="B153" s="35" t="s">
        <v>160</v>
      </c>
      <c r="C153" s="35" t="s">
        <v>220</v>
      </c>
      <c r="D153" s="8">
        <v>1</v>
      </c>
      <c r="E153" s="83">
        <f>VLOOKUP($C153,Master_Device_DB!$C:$E,2,0)</f>
        <v>0.43</v>
      </c>
      <c r="F153" s="84">
        <f>VLOOKUP($C153,Master_Device_DB!$C:$E,3,0)</f>
        <v>8.6999999999999993</v>
      </c>
      <c r="G153" s="63">
        <f t="shared" si="65"/>
        <v>0</v>
      </c>
      <c r="H153" s="53"/>
      <c r="I153" s="70">
        <f t="shared" si="73"/>
        <v>0</v>
      </c>
      <c r="J153" s="74">
        <f t="shared" si="74"/>
        <v>0</v>
      </c>
      <c r="K153" s="63">
        <f t="shared" si="66"/>
        <v>0</v>
      </c>
      <c r="L153" s="53"/>
      <c r="M153" s="70">
        <f t="shared" si="75"/>
        <v>0</v>
      </c>
      <c r="N153" s="74">
        <f t="shared" si="76"/>
        <v>0</v>
      </c>
      <c r="O153" s="63">
        <f t="shared" si="67"/>
        <v>0</v>
      </c>
      <c r="P153" s="53"/>
      <c r="Q153" s="70">
        <f t="shared" si="77"/>
        <v>0</v>
      </c>
      <c r="R153" s="74">
        <f t="shared" si="78"/>
        <v>0</v>
      </c>
      <c r="S153" s="63">
        <f t="shared" si="68"/>
        <v>0</v>
      </c>
      <c r="T153" s="53"/>
      <c r="U153" s="70">
        <f t="shared" si="79"/>
        <v>0</v>
      </c>
      <c r="V153" s="74">
        <f t="shared" si="80"/>
        <v>0</v>
      </c>
      <c r="W153" s="63">
        <f t="shared" si="69"/>
        <v>0</v>
      </c>
      <c r="X153" s="53"/>
      <c r="Y153" s="70">
        <f t="shared" si="81"/>
        <v>0</v>
      </c>
      <c r="Z153" s="74">
        <f t="shared" si="82"/>
        <v>0</v>
      </c>
      <c r="AA153" s="63">
        <f t="shared" si="70"/>
        <v>0</v>
      </c>
      <c r="AB153" s="53"/>
      <c r="AC153" s="70">
        <f t="shared" si="83"/>
        <v>0</v>
      </c>
      <c r="AD153" s="74">
        <f t="shared" si="84"/>
        <v>0</v>
      </c>
      <c r="AE153" s="63">
        <f t="shared" si="71"/>
        <v>0</v>
      </c>
      <c r="AF153" s="53"/>
      <c r="AG153" s="70">
        <f t="shared" si="85"/>
        <v>0</v>
      </c>
      <c r="AH153" s="74">
        <f t="shared" si="86"/>
        <v>0</v>
      </c>
      <c r="AI153" s="63">
        <f t="shared" si="72"/>
        <v>0</v>
      </c>
      <c r="AJ153" s="53"/>
      <c r="AK153" s="70">
        <f t="shared" si="87"/>
        <v>0</v>
      </c>
      <c r="AL153" s="74">
        <f t="shared" si="88"/>
        <v>0</v>
      </c>
    </row>
    <row r="154" spans="1:38" x14ac:dyDescent="0.25">
      <c r="A154" s="35" t="s">
        <v>321</v>
      </c>
      <c r="B154" s="35" t="s">
        <v>161</v>
      </c>
      <c r="C154" s="35" t="s">
        <v>220</v>
      </c>
      <c r="D154" s="8">
        <v>1</v>
      </c>
      <c r="E154" s="83">
        <f>VLOOKUP($C154,Master_Device_DB!$C:$E,2,0)</f>
        <v>0.43</v>
      </c>
      <c r="F154" s="84">
        <f>VLOOKUP($C154,Master_Device_DB!$C:$E,3,0)</f>
        <v>8.6999999999999993</v>
      </c>
      <c r="G154" s="63">
        <f t="shared" si="65"/>
        <v>0</v>
      </c>
      <c r="H154" s="53"/>
      <c r="I154" s="70">
        <f t="shared" si="73"/>
        <v>0</v>
      </c>
      <c r="J154" s="74">
        <f t="shared" si="74"/>
        <v>0</v>
      </c>
      <c r="K154" s="63">
        <f t="shared" si="66"/>
        <v>0</v>
      </c>
      <c r="L154" s="53"/>
      <c r="M154" s="70">
        <f t="shared" si="75"/>
        <v>0</v>
      </c>
      <c r="N154" s="74">
        <f t="shared" si="76"/>
        <v>0</v>
      </c>
      <c r="O154" s="63">
        <f t="shared" si="67"/>
        <v>0</v>
      </c>
      <c r="P154" s="53"/>
      <c r="Q154" s="70">
        <f t="shared" si="77"/>
        <v>0</v>
      </c>
      <c r="R154" s="74">
        <f t="shared" si="78"/>
        <v>0</v>
      </c>
      <c r="S154" s="63">
        <f t="shared" si="68"/>
        <v>0</v>
      </c>
      <c r="T154" s="53"/>
      <c r="U154" s="70">
        <f t="shared" si="79"/>
        <v>0</v>
      </c>
      <c r="V154" s="74">
        <f t="shared" si="80"/>
        <v>0</v>
      </c>
      <c r="W154" s="63">
        <f t="shared" si="69"/>
        <v>0</v>
      </c>
      <c r="X154" s="53"/>
      <c r="Y154" s="70">
        <f t="shared" si="81"/>
        <v>0</v>
      </c>
      <c r="Z154" s="74">
        <f t="shared" si="82"/>
        <v>0</v>
      </c>
      <c r="AA154" s="63">
        <f t="shared" si="70"/>
        <v>0</v>
      </c>
      <c r="AB154" s="53"/>
      <c r="AC154" s="70">
        <f t="shared" si="83"/>
        <v>0</v>
      </c>
      <c r="AD154" s="74">
        <f t="shared" si="84"/>
        <v>0</v>
      </c>
      <c r="AE154" s="63">
        <f t="shared" si="71"/>
        <v>0</v>
      </c>
      <c r="AF154" s="53"/>
      <c r="AG154" s="70">
        <f t="shared" si="85"/>
        <v>0</v>
      </c>
      <c r="AH154" s="74">
        <f t="shared" si="86"/>
        <v>0</v>
      </c>
      <c r="AI154" s="63">
        <f t="shared" si="72"/>
        <v>0</v>
      </c>
      <c r="AJ154" s="53"/>
      <c r="AK154" s="70">
        <f t="shared" si="87"/>
        <v>0</v>
      </c>
      <c r="AL154" s="74">
        <f t="shared" si="88"/>
        <v>0</v>
      </c>
    </row>
    <row r="155" spans="1:38" x14ac:dyDescent="0.25">
      <c r="A155" s="35" t="s">
        <v>321</v>
      </c>
      <c r="B155" s="35" t="s">
        <v>162</v>
      </c>
      <c r="C155" s="35" t="s">
        <v>221</v>
      </c>
      <c r="D155" s="8">
        <v>1</v>
      </c>
      <c r="E155" s="83">
        <f>VLOOKUP($C155,Master_Device_DB!$C:$E,2,0)</f>
        <v>0.45</v>
      </c>
      <c r="F155" s="84">
        <f>VLOOKUP($C155,Master_Device_DB!$C:$E,3,0)</f>
        <v>6.3</v>
      </c>
      <c r="G155" s="63">
        <f t="shared" si="65"/>
        <v>0</v>
      </c>
      <c r="H155" s="53"/>
      <c r="I155" s="70">
        <f t="shared" si="73"/>
        <v>0</v>
      </c>
      <c r="J155" s="74">
        <f t="shared" si="74"/>
        <v>0</v>
      </c>
      <c r="K155" s="63">
        <f t="shared" si="66"/>
        <v>0</v>
      </c>
      <c r="L155" s="53"/>
      <c r="M155" s="70">
        <f t="shared" si="75"/>
        <v>0</v>
      </c>
      <c r="N155" s="74">
        <f t="shared" si="76"/>
        <v>0</v>
      </c>
      <c r="O155" s="63">
        <f t="shared" si="67"/>
        <v>0</v>
      </c>
      <c r="P155" s="53"/>
      <c r="Q155" s="70">
        <f t="shared" si="77"/>
        <v>0</v>
      </c>
      <c r="R155" s="74">
        <f t="shared" si="78"/>
        <v>0</v>
      </c>
      <c r="S155" s="63">
        <f t="shared" si="68"/>
        <v>0</v>
      </c>
      <c r="T155" s="53"/>
      <c r="U155" s="70">
        <f t="shared" si="79"/>
        <v>0</v>
      </c>
      <c r="V155" s="74">
        <f t="shared" si="80"/>
        <v>0</v>
      </c>
      <c r="W155" s="63">
        <f t="shared" si="69"/>
        <v>0</v>
      </c>
      <c r="X155" s="53"/>
      <c r="Y155" s="70">
        <f t="shared" si="81"/>
        <v>0</v>
      </c>
      <c r="Z155" s="74">
        <f t="shared" si="82"/>
        <v>0</v>
      </c>
      <c r="AA155" s="63">
        <f t="shared" si="70"/>
        <v>0</v>
      </c>
      <c r="AB155" s="53"/>
      <c r="AC155" s="70">
        <f t="shared" si="83"/>
        <v>0</v>
      </c>
      <c r="AD155" s="74">
        <f t="shared" si="84"/>
        <v>0</v>
      </c>
      <c r="AE155" s="63">
        <f t="shared" si="71"/>
        <v>0</v>
      </c>
      <c r="AF155" s="53"/>
      <c r="AG155" s="70">
        <f t="shared" si="85"/>
        <v>0</v>
      </c>
      <c r="AH155" s="74">
        <f t="shared" si="86"/>
        <v>0</v>
      </c>
      <c r="AI155" s="63">
        <f t="shared" si="72"/>
        <v>0</v>
      </c>
      <c r="AJ155" s="53"/>
      <c r="AK155" s="70">
        <f t="shared" si="87"/>
        <v>0</v>
      </c>
      <c r="AL155" s="74">
        <f t="shared" si="88"/>
        <v>0</v>
      </c>
    </row>
    <row r="156" spans="1:38" x14ac:dyDescent="0.25">
      <c r="A156" s="35" t="s">
        <v>321</v>
      </c>
      <c r="B156" s="35" t="s">
        <v>163</v>
      </c>
      <c r="C156" s="35" t="s">
        <v>221</v>
      </c>
      <c r="D156" s="8">
        <v>1</v>
      </c>
      <c r="E156" s="83">
        <f>VLOOKUP($C156,Master_Device_DB!$C:$E,2,0)</f>
        <v>0.45</v>
      </c>
      <c r="F156" s="84">
        <f>VLOOKUP($C156,Master_Device_DB!$C:$E,3,0)</f>
        <v>6.3</v>
      </c>
      <c r="G156" s="63">
        <f t="shared" si="65"/>
        <v>0</v>
      </c>
      <c r="H156" s="53"/>
      <c r="I156" s="70">
        <f t="shared" si="73"/>
        <v>0</v>
      </c>
      <c r="J156" s="74">
        <f t="shared" si="74"/>
        <v>0</v>
      </c>
      <c r="K156" s="63">
        <f t="shared" si="66"/>
        <v>0</v>
      </c>
      <c r="L156" s="53"/>
      <c r="M156" s="70">
        <f t="shared" si="75"/>
        <v>0</v>
      </c>
      <c r="N156" s="74">
        <f t="shared" si="76"/>
        <v>0</v>
      </c>
      <c r="O156" s="63">
        <f t="shared" si="67"/>
        <v>0</v>
      </c>
      <c r="P156" s="53"/>
      <c r="Q156" s="70">
        <f t="shared" si="77"/>
        <v>0</v>
      </c>
      <c r="R156" s="74">
        <f t="shared" si="78"/>
        <v>0</v>
      </c>
      <c r="S156" s="63">
        <f t="shared" si="68"/>
        <v>0</v>
      </c>
      <c r="T156" s="53"/>
      <c r="U156" s="70">
        <f t="shared" si="79"/>
        <v>0</v>
      </c>
      <c r="V156" s="74">
        <f t="shared" si="80"/>
        <v>0</v>
      </c>
      <c r="W156" s="63">
        <f t="shared" si="69"/>
        <v>0</v>
      </c>
      <c r="X156" s="53"/>
      <c r="Y156" s="70">
        <f t="shared" si="81"/>
        <v>0</v>
      </c>
      <c r="Z156" s="74">
        <f t="shared" si="82"/>
        <v>0</v>
      </c>
      <c r="AA156" s="63">
        <f t="shared" si="70"/>
        <v>0</v>
      </c>
      <c r="AB156" s="53"/>
      <c r="AC156" s="70">
        <f t="shared" si="83"/>
        <v>0</v>
      </c>
      <c r="AD156" s="74">
        <f t="shared" si="84"/>
        <v>0</v>
      </c>
      <c r="AE156" s="63">
        <f t="shared" si="71"/>
        <v>0</v>
      </c>
      <c r="AF156" s="53"/>
      <c r="AG156" s="70">
        <f t="shared" si="85"/>
        <v>0</v>
      </c>
      <c r="AH156" s="74">
        <f t="shared" si="86"/>
        <v>0</v>
      </c>
      <c r="AI156" s="63">
        <f t="shared" si="72"/>
        <v>0</v>
      </c>
      <c r="AJ156" s="53"/>
      <c r="AK156" s="70">
        <f t="shared" si="87"/>
        <v>0</v>
      </c>
      <c r="AL156" s="74">
        <f t="shared" si="88"/>
        <v>0</v>
      </c>
    </row>
    <row r="157" spans="1:38" x14ac:dyDescent="0.25">
      <c r="A157" s="35" t="s">
        <v>321</v>
      </c>
      <c r="B157" s="35" t="s">
        <v>164</v>
      </c>
      <c r="C157" s="35" t="s">
        <v>221</v>
      </c>
      <c r="D157" s="8">
        <v>1</v>
      </c>
      <c r="E157" s="83">
        <f>VLOOKUP($C157,Master_Device_DB!$C:$E,2,0)</f>
        <v>0.45</v>
      </c>
      <c r="F157" s="84">
        <f>VLOOKUP($C157,Master_Device_DB!$C:$E,3,0)</f>
        <v>6.3</v>
      </c>
      <c r="G157" s="63">
        <f t="shared" si="65"/>
        <v>0</v>
      </c>
      <c r="H157" s="53"/>
      <c r="I157" s="70">
        <f t="shared" si="73"/>
        <v>0</v>
      </c>
      <c r="J157" s="74">
        <f t="shared" si="74"/>
        <v>0</v>
      </c>
      <c r="K157" s="63">
        <f t="shared" si="66"/>
        <v>0</v>
      </c>
      <c r="L157" s="53"/>
      <c r="M157" s="70">
        <f t="shared" si="75"/>
        <v>0</v>
      </c>
      <c r="N157" s="74">
        <f t="shared" si="76"/>
        <v>0</v>
      </c>
      <c r="O157" s="63">
        <f t="shared" si="67"/>
        <v>0</v>
      </c>
      <c r="P157" s="53"/>
      <c r="Q157" s="70">
        <f t="shared" si="77"/>
        <v>0</v>
      </c>
      <c r="R157" s="74">
        <f t="shared" si="78"/>
        <v>0</v>
      </c>
      <c r="S157" s="63">
        <f t="shared" si="68"/>
        <v>0</v>
      </c>
      <c r="T157" s="53"/>
      <c r="U157" s="70">
        <f t="shared" si="79"/>
        <v>0</v>
      </c>
      <c r="V157" s="74">
        <f t="shared" si="80"/>
        <v>0</v>
      </c>
      <c r="W157" s="63">
        <f t="shared" si="69"/>
        <v>0</v>
      </c>
      <c r="X157" s="53"/>
      <c r="Y157" s="70">
        <f t="shared" si="81"/>
        <v>0</v>
      </c>
      <c r="Z157" s="74">
        <f t="shared" si="82"/>
        <v>0</v>
      </c>
      <c r="AA157" s="63">
        <f t="shared" si="70"/>
        <v>0</v>
      </c>
      <c r="AB157" s="53"/>
      <c r="AC157" s="70">
        <f t="shared" si="83"/>
        <v>0</v>
      </c>
      <c r="AD157" s="74">
        <f t="shared" si="84"/>
        <v>0</v>
      </c>
      <c r="AE157" s="63">
        <f t="shared" si="71"/>
        <v>0</v>
      </c>
      <c r="AF157" s="53"/>
      <c r="AG157" s="70">
        <f t="shared" si="85"/>
        <v>0</v>
      </c>
      <c r="AH157" s="74">
        <f t="shared" si="86"/>
        <v>0</v>
      </c>
      <c r="AI157" s="63">
        <f t="shared" si="72"/>
        <v>0</v>
      </c>
      <c r="AJ157" s="53"/>
      <c r="AK157" s="70">
        <f t="shared" si="87"/>
        <v>0</v>
      </c>
      <c r="AL157" s="74">
        <f t="shared" si="88"/>
        <v>0</v>
      </c>
    </row>
    <row r="158" spans="1:38" x14ac:dyDescent="0.25">
      <c r="A158" s="35" t="s">
        <v>321</v>
      </c>
      <c r="B158" s="35" t="s">
        <v>165</v>
      </c>
      <c r="C158" s="35" t="s">
        <v>222</v>
      </c>
      <c r="D158" s="8">
        <v>1</v>
      </c>
      <c r="E158" s="83">
        <f>VLOOKUP($C158,Master_Device_DB!$C:$E,2,0)</f>
        <v>0.45</v>
      </c>
      <c r="F158" s="84">
        <f>VLOOKUP($C158,Master_Device_DB!$C:$E,3,0)</f>
        <v>6.3</v>
      </c>
      <c r="G158" s="63">
        <f t="shared" si="65"/>
        <v>0</v>
      </c>
      <c r="H158" s="53"/>
      <c r="I158" s="70">
        <f t="shared" si="73"/>
        <v>0</v>
      </c>
      <c r="J158" s="74">
        <f t="shared" si="74"/>
        <v>0</v>
      </c>
      <c r="K158" s="63">
        <f t="shared" si="66"/>
        <v>0</v>
      </c>
      <c r="L158" s="53"/>
      <c r="M158" s="70">
        <f t="shared" si="75"/>
        <v>0</v>
      </c>
      <c r="N158" s="74">
        <f t="shared" si="76"/>
        <v>0</v>
      </c>
      <c r="O158" s="63">
        <f t="shared" si="67"/>
        <v>0</v>
      </c>
      <c r="P158" s="53"/>
      <c r="Q158" s="70">
        <f t="shared" si="77"/>
        <v>0</v>
      </c>
      <c r="R158" s="74">
        <f t="shared" si="78"/>
        <v>0</v>
      </c>
      <c r="S158" s="63">
        <f t="shared" si="68"/>
        <v>0</v>
      </c>
      <c r="T158" s="53"/>
      <c r="U158" s="70">
        <f t="shared" si="79"/>
        <v>0</v>
      </c>
      <c r="V158" s="74">
        <f t="shared" si="80"/>
        <v>0</v>
      </c>
      <c r="W158" s="63">
        <f t="shared" si="69"/>
        <v>0</v>
      </c>
      <c r="X158" s="53"/>
      <c r="Y158" s="70">
        <f t="shared" si="81"/>
        <v>0</v>
      </c>
      <c r="Z158" s="74">
        <f t="shared" si="82"/>
        <v>0</v>
      </c>
      <c r="AA158" s="63">
        <f t="shared" si="70"/>
        <v>0</v>
      </c>
      <c r="AB158" s="53"/>
      <c r="AC158" s="70">
        <f t="shared" si="83"/>
        <v>0</v>
      </c>
      <c r="AD158" s="74">
        <f t="shared" si="84"/>
        <v>0</v>
      </c>
      <c r="AE158" s="63">
        <f t="shared" si="71"/>
        <v>0</v>
      </c>
      <c r="AF158" s="53"/>
      <c r="AG158" s="70">
        <f t="shared" si="85"/>
        <v>0</v>
      </c>
      <c r="AH158" s="74">
        <f t="shared" si="86"/>
        <v>0</v>
      </c>
      <c r="AI158" s="63">
        <f t="shared" si="72"/>
        <v>0</v>
      </c>
      <c r="AJ158" s="53"/>
      <c r="AK158" s="70">
        <f t="shared" si="87"/>
        <v>0</v>
      </c>
      <c r="AL158" s="74">
        <f t="shared" si="88"/>
        <v>0</v>
      </c>
    </row>
    <row r="159" spans="1:38" x14ac:dyDescent="0.25">
      <c r="A159" s="35" t="s">
        <v>321</v>
      </c>
      <c r="B159" s="35" t="s">
        <v>166</v>
      </c>
      <c r="C159" s="35" t="s">
        <v>222</v>
      </c>
      <c r="D159" s="8">
        <v>1</v>
      </c>
      <c r="E159" s="83">
        <f>VLOOKUP($C159,Master_Device_DB!$C:$E,2,0)</f>
        <v>0.45</v>
      </c>
      <c r="F159" s="84">
        <f>VLOOKUP($C159,Master_Device_DB!$C:$E,3,0)</f>
        <v>6.3</v>
      </c>
      <c r="G159" s="63">
        <f t="shared" si="65"/>
        <v>0</v>
      </c>
      <c r="H159" s="53"/>
      <c r="I159" s="70">
        <f t="shared" si="73"/>
        <v>0</v>
      </c>
      <c r="J159" s="74">
        <f t="shared" si="74"/>
        <v>0</v>
      </c>
      <c r="K159" s="63">
        <f t="shared" si="66"/>
        <v>0</v>
      </c>
      <c r="L159" s="53"/>
      <c r="M159" s="70">
        <f t="shared" si="75"/>
        <v>0</v>
      </c>
      <c r="N159" s="74">
        <f t="shared" si="76"/>
        <v>0</v>
      </c>
      <c r="O159" s="63">
        <f t="shared" si="67"/>
        <v>0</v>
      </c>
      <c r="P159" s="53"/>
      <c r="Q159" s="70">
        <f t="shared" si="77"/>
        <v>0</v>
      </c>
      <c r="R159" s="74">
        <f t="shared" si="78"/>
        <v>0</v>
      </c>
      <c r="S159" s="63">
        <f t="shared" si="68"/>
        <v>0</v>
      </c>
      <c r="T159" s="53"/>
      <c r="U159" s="70">
        <f t="shared" si="79"/>
        <v>0</v>
      </c>
      <c r="V159" s="74">
        <f t="shared" si="80"/>
        <v>0</v>
      </c>
      <c r="W159" s="63">
        <f t="shared" si="69"/>
        <v>0</v>
      </c>
      <c r="X159" s="53"/>
      <c r="Y159" s="70">
        <f t="shared" si="81"/>
        <v>0</v>
      </c>
      <c r="Z159" s="74">
        <f t="shared" si="82"/>
        <v>0</v>
      </c>
      <c r="AA159" s="63">
        <f t="shared" si="70"/>
        <v>0</v>
      </c>
      <c r="AB159" s="53"/>
      <c r="AC159" s="70">
        <f t="shared" si="83"/>
        <v>0</v>
      </c>
      <c r="AD159" s="74">
        <f t="shared" si="84"/>
        <v>0</v>
      </c>
      <c r="AE159" s="63">
        <f t="shared" si="71"/>
        <v>0</v>
      </c>
      <c r="AF159" s="53"/>
      <c r="AG159" s="70">
        <f t="shared" si="85"/>
        <v>0</v>
      </c>
      <c r="AH159" s="74">
        <f t="shared" si="86"/>
        <v>0</v>
      </c>
      <c r="AI159" s="63">
        <f t="shared" si="72"/>
        <v>0</v>
      </c>
      <c r="AJ159" s="53"/>
      <c r="AK159" s="70">
        <f t="shared" si="87"/>
        <v>0</v>
      </c>
      <c r="AL159" s="74">
        <f t="shared" si="88"/>
        <v>0</v>
      </c>
    </row>
    <row r="160" spans="1:38" x14ac:dyDescent="0.25">
      <c r="A160" s="35" t="s">
        <v>321</v>
      </c>
      <c r="B160" s="35" t="s">
        <v>167</v>
      </c>
      <c r="C160" s="35" t="s">
        <v>222</v>
      </c>
      <c r="D160" s="8">
        <v>1</v>
      </c>
      <c r="E160" s="83">
        <f>VLOOKUP($C160,Master_Device_DB!$C:$E,2,0)</f>
        <v>0.45</v>
      </c>
      <c r="F160" s="84">
        <f>VLOOKUP($C160,Master_Device_DB!$C:$E,3,0)</f>
        <v>6.3</v>
      </c>
      <c r="G160" s="63">
        <f t="shared" si="65"/>
        <v>0</v>
      </c>
      <c r="H160" s="53"/>
      <c r="I160" s="70">
        <f t="shared" si="73"/>
        <v>0</v>
      </c>
      <c r="J160" s="74">
        <f t="shared" si="74"/>
        <v>0</v>
      </c>
      <c r="K160" s="63">
        <f t="shared" si="66"/>
        <v>0</v>
      </c>
      <c r="L160" s="53"/>
      <c r="M160" s="70">
        <f t="shared" si="75"/>
        <v>0</v>
      </c>
      <c r="N160" s="74">
        <f t="shared" si="76"/>
        <v>0</v>
      </c>
      <c r="O160" s="63">
        <f t="shared" si="67"/>
        <v>0</v>
      </c>
      <c r="P160" s="53"/>
      <c r="Q160" s="70">
        <f t="shared" si="77"/>
        <v>0</v>
      </c>
      <c r="R160" s="74">
        <f t="shared" si="78"/>
        <v>0</v>
      </c>
      <c r="S160" s="63">
        <f t="shared" si="68"/>
        <v>0</v>
      </c>
      <c r="T160" s="53"/>
      <c r="U160" s="70">
        <f t="shared" si="79"/>
        <v>0</v>
      </c>
      <c r="V160" s="74">
        <f t="shared" si="80"/>
        <v>0</v>
      </c>
      <c r="W160" s="63">
        <f t="shared" si="69"/>
        <v>0</v>
      </c>
      <c r="X160" s="53"/>
      <c r="Y160" s="70">
        <f t="shared" si="81"/>
        <v>0</v>
      </c>
      <c r="Z160" s="74">
        <f t="shared" si="82"/>
        <v>0</v>
      </c>
      <c r="AA160" s="63">
        <f t="shared" si="70"/>
        <v>0</v>
      </c>
      <c r="AB160" s="53"/>
      <c r="AC160" s="70">
        <f t="shared" si="83"/>
        <v>0</v>
      </c>
      <c r="AD160" s="74">
        <f t="shared" si="84"/>
        <v>0</v>
      </c>
      <c r="AE160" s="63">
        <f t="shared" si="71"/>
        <v>0</v>
      </c>
      <c r="AF160" s="53"/>
      <c r="AG160" s="70">
        <f t="shared" si="85"/>
        <v>0</v>
      </c>
      <c r="AH160" s="74">
        <f t="shared" si="86"/>
        <v>0</v>
      </c>
      <c r="AI160" s="63">
        <f t="shared" si="72"/>
        <v>0</v>
      </c>
      <c r="AJ160" s="53"/>
      <c r="AK160" s="70">
        <f t="shared" si="87"/>
        <v>0</v>
      </c>
      <c r="AL160" s="74">
        <f t="shared" si="88"/>
        <v>0</v>
      </c>
    </row>
    <row r="161" spans="1:38" x14ac:dyDescent="0.25">
      <c r="A161" s="35" t="s">
        <v>321</v>
      </c>
      <c r="B161" s="35" t="s">
        <v>168</v>
      </c>
      <c r="C161" s="35" t="s">
        <v>223</v>
      </c>
      <c r="D161" s="8">
        <v>1</v>
      </c>
      <c r="E161" s="83">
        <f>VLOOKUP($C161,Master_Device_DB!$C:$E,2,0)</f>
        <v>0.45</v>
      </c>
      <c r="F161" s="84">
        <f>VLOOKUP($C161,Master_Device_DB!$C:$E,3,0)</f>
        <v>11.8</v>
      </c>
      <c r="G161" s="63">
        <f t="shared" si="65"/>
        <v>0</v>
      </c>
      <c r="H161" s="53"/>
      <c r="I161" s="70">
        <f t="shared" si="73"/>
        <v>0</v>
      </c>
      <c r="J161" s="74">
        <f t="shared" si="74"/>
        <v>0</v>
      </c>
      <c r="K161" s="63">
        <f t="shared" si="66"/>
        <v>0</v>
      </c>
      <c r="L161" s="53"/>
      <c r="M161" s="70">
        <f t="shared" si="75"/>
        <v>0</v>
      </c>
      <c r="N161" s="74">
        <f t="shared" si="76"/>
        <v>0</v>
      </c>
      <c r="O161" s="63">
        <f t="shared" si="67"/>
        <v>0</v>
      </c>
      <c r="P161" s="53"/>
      <c r="Q161" s="70">
        <f t="shared" si="77"/>
        <v>0</v>
      </c>
      <c r="R161" s="74">
        <f t="shared" si="78"/>
        <v>0</v>
      </c>
      <c r="S161" s="63">
        <f t="shared" si="68"/>
        <v>0</v>
      </c>
      <c r="T161" s="53"/>
      <c r="U161" s="70">
        <f t="shared" si="79"/>
        <v>0</v>
      </c>
      <c r="V161" s="74">
        <f t="shared" si="80"/>
        <v>0</v>
      </c>
      <c r="W161" s="63">
        <f t="shared" si="69"/>
        <v>0</v>
      </c>
      <c r="X161" s="53"/>
      <c r="Y161" s="70">
        <f t="shared" si="81"/>
        <v>0</v>
      </c>
      <c r="Z161" s="74">
        <f t="shared" si="82"/>
        <v>0</v>
      </c>
      <c r="AA161" s="63">
        <f t="shared" si="70"/>
        <v>0</v>
      </c>
      <c r="AB161" s="53"/>
      <c r="AC161" s="70">
        <f t="shared" si="83"/>
        <v>0</v>
      </c>
      <c r="AD161" s="74">
        <f t="shared" si="84"/>
        <v>0</v>
      </c>
      <c r="AE161" s="63">
        <f t="shared" si="71"/>
        <v>0</v>
      </c>
      <c r="AF161" s="53"/>
      <c r="AG161" s="70">
        <f t="shared" si="85"/>
        <v>0</v>
      </c>
      <c r="AH161" s="74">
        <f t="shared" si="86"/>
        <v>0</v>
      </c>
      <c r="AI161" s="63">
        <f t="shared" si="72"/>
        <v>0</v>
      </c>
      <c r="AJ161" s="53"/>
      <c r="AK161" s="70">
        <f t="shared" si="87"/>
        <v>0</v>
      </c>
      <c r="AL161" s="74">
        <f t="shared" si="88"/>
        <v>0</v>
      </c>
    </row>
    <row r="162" spans="1:38" x14ac:dyDescent="0.25">
      <c r="A162" s="35" t="s">
        <v>321</v>
      </c>
      <c r="B162" s="35" t="s">
        <v>169</v>
      </c>
      <c r="C162" s="35" t="s">
        <v>223</v>
      </c>
      <c r="D162" s="8">
        <v>1</v>
      </c>
      <c r="E162" s="83">
        <f>VLOOKUP($C162,Master_Device_DB!$C:$E,2,0)</f>
        <v>0.45</v>
      </c>
      <c r="F162" s="84">
        <f>VLOOKUP($C162,Master_Device_DB!$C:$E,3,0)</f>
        <v>11.8</v>
      </c>
      <c r="G162" s="63">
        <f t="shared" si="65"/>
        <v>0</v>
      </c>
      <c r="H162" s="53"/>
      <c r="I162" s="70">
        <f t="shared" si="73"/>
        <v>0</v>
      </c>
      <c r="J162" s="74">
        <f t="shared" si="74"/>
        <v>0</v>
      </c>
      <c r="K162" s="63">
        <f t="shared" si="66"/>
        <v>0</v>
      </c>
      <c r="L162" s="53"/>
      <c r="M162" s="70">
        <f t="shared" si="75"/>
        <v>0</v>
      </c>
      <c r="N162" s="74">
        <f t="shared" si="76"/>
        <v>0</v>
      </c>
      <c r="O162" s="63">
        <f t="shared" si="67"/>
        <v>0</v>
      </c>
      <c r="P162" s="53"/>
      <c r="Q162" s="70">
        <f t="shared" si="77"/>
        <v>0</v>
      </c>
      <c r="R162" s="74">
        <f t="shared" si="78"/>
        <v>0</v>
      </c>
      <c r="S162" s="63">
        <f t="shared" si="68"/>
        <v>0</v>
      </c>
      <c r="T162" s="53"/>
      <c r="U162" s="70">
        <f t="shared" si="79"/>
        <v>0</v>
      </c>
      <c r="V162" s="74">
        <f t="shared" si="80"/>
        <v>0</v>
      </c>
      <c r="W162" s="63">
        <f t="shared" si="69"/>
        <v>0</v>
      </c>
      <c r="X162" s="53"/>
      <c r="Y162" s="70">
        <f t="shared" si="81"/>
        <v>0</v>
      </c>
      <c r="Z162" s="74">
        <f t="shared" si="82"/>
        <v>0</v>
      </c>
      <c r="AA162" s="63">
        <f t="shared" si="70"/>
        <v>0</v>
      </c>
      <c r="AB162" s="53"/>
      <c r="AC162" s="70">
        <f t="shared" si="83"/>
        <v>0</v>
      </c>
      <c r="AD162" s="74">
        <f t="shared" si="84"/>
        <v>0</v>
      </c>
      <c r="AE162" s="63">
        <f t="shared" si="71"/>
        <v>0</v>
      </c>
      <c r="AF162" s="53"/>
      <c r="AG162" s="70">
        <f t="shared" si="85"/>
        <v>0</v>
      </c>
      <c r="AH162" s="74">
        <f t="shared" si="86"/>
        <v>0</v>
      </c>
      <c r="AI162" s="63">
        <f t="shared" si="72"/>
        <v>0</v>
      </c>
      <c r="AJ162" s="53"/>
      <c r="AK162" s="70">
        <f t="shared" si="87"/>
        <v>0</v>
      </c>
      <c r="AL162" s="74">
        <f t="shared" si="88"/>
        <v>0</v>
      </c>
    </row>
    <row r="163" spans="1:38" x14ac:dyDescent="0.25">
      <c r="A163" s="35" t="s">
        <v>321</v>
      </c>
      <c r="B163" s="35" t="s">
        <v>170</v>
      </c>
      <c r="C163" s="35" t="s">
        <v>223</v>
      </c>
      <c r="D163" s="8">
        <v>1</v>
      </c>
      <c r="E163" s="83">
        <f>VLOOKUP($C163,Master_Device_DB!$C:$E,2,0)</f>
        <v>0.45</v>
      </c>
      <c r="F163" s="84">
        <f>VLOOKUP($C163,Master_Device_DB!$C:$E,3,0)</f>
        <v>11.8</v>
      </c>
      <c r="G163" s="63">
        <f t="shared" si="65"/>
        <v>0</v>
      </c>
      <c r="H163" s="53"/>
      <c r="I163" s="70">
        <f t="shared" si="73"/>
        <v>0</v>
      </c>
      <c r="J163" s="74">
        <f t="shared" si="74"/>
        <v>0</v>
      </c>
      <c r="K163" s="63">
        <f t="shared" si="66"/>
        <v>0</v>
      </c>
      <c r="L163" s="53"/>
      <c r="M163" s="70">
        <f t="shared" si="75"/>
        <v>0</v>
      </c>
      <c r="N163" s="74">
        <f t="shared" si="76"/>
        <v>0</v>
      </c>
      <c r="O163" s="63">
        <f t="shared" si="67"/>
        <v>0</v>
      </c>
      <c r="P163" s="53"/>
      <c r="Q163" s="70">
        <f t="shared" si="77"/>
        <v>0</v>
      </c>
      <c r="R163" s="74">
        <f t="shared" si="78"/>
        <v>0</v>
      </c>
      <c r="S163" s="63">
        <f t="shared" si="68"/>
        <v>0</v>
      </c>
      <c r="T163" s="53"/>
      <c r="U163" s="70">
        <f t="shared" si="79"/>
        <v>0</v>
      </c>
      <c r="V163" s="74">
        <f t="shared" si="80"/>
        <v>0</v>
      </c>
      <c r="W163" s="63">
        <f t="shared" si="69"/>
        <v>0</v>
      </c>
      <c r="X163" s="53"/>
      <c r="Y163" s="70">
        <f t="shared" si="81"/>
        <v>0</v>
      </c>
      <c r="Z163" s="74">
        <f t="shared" si="82"/>
        <v>0</v>
      </c>
      <c r="AA163" s="63">
        <f t="shared" si="70"/>
        <v>0</v>
      </c>
      <c r="AB163" s="53"/>
      <c r="AC163" s="70">
        <f t="shared" si="83"/>
        <v>0</v>
      </c>
      <c r="AD163" s="74">
        <f t="shared" si="84"/>
        <v>0</v>
      </c>
      <c r="AE163" s="63">
        <f t="shared" si="71"/>
        <v>0</v>
      </c>
      <c r="AF163" s="53"/>
      <c r="AG163" s="70">
        <f t="shared" si="85"/>
        <v>0</v>
      </c>
      <c r="AH163" s="74">
        <f t="shared" si="86"/>
        <v>0</v>
      </c>
      <c r="AI163" s="63">
        <f t="shared" si="72"/>
        <v>0</v>
      </c>
      <c r="AJ163" s="53"/>
      <c r="AK163" s="70">
        <f t="shared" si="87"/>
        <v>0</v>
      </c>
      <c r="AL163" s="74">
        <f t="shared" si="88"/>
        <v>0</v>
      </c>
    </row>
    <row r="164" spans="1:38" x14ac:dyDescent="0.25">
      <c r="A164" s="35" t="s">
        <v>321</v>
      </c>
      <c r="B164" s="35" t="s">
        <v>171</v>
      </c>
      <c r="C164" s="35" t="s">
        <v>224</v>
      </c>
      <c r="D164" s="8">
        <v>1</v>
      </c>
      <c r="E164" s="83">
        <f>VLOOKUP($C164,Master_Device_DB!$C:$E,2,0)</f>
        <v>0.45</v>
      </c>
      <c r="F164" s="84">
        <f>VLOOKUP($C164,Master_Device_DB!$C:$E,3,0)</f>
        <v>11.8</v>
      </c>
      <c r="G164" s="63">
        <f t="shared" si="65"/>
        <v>0</v>
      </c>
      <c r="H164" s="53"/>
      <c r="I164" s="70">
        <f t="shared" si="73"/>
        <v>0</v>
      </c>
      <c r="J164" s="74">
        <f t="shared" si="74"/>
        <v>0</v>
      </c>
      <c r="K164" s="63">
        <f t="shared" si="66"/>
        <v>0</v>
      </c>
      <c r="L164" s="53"/>
      <c r="M164" s="70">
        <f t="shared" si="75"/>
        <v>0</v>
      </c>
      <c r="N164" s="74">
        <f t="shared" si="76"/>
        <v>0</v>
      </c>
      <c r="O164" s="63">
        <f t="shared" si="67"/>
        <v>0</v>
      </c>
      <c r="P164" s="53"/>
      <c r="Q164" s="70">
        <f t="shared" si="77"/>
        <v>0</v>
      </c>
      <c r="R164" s="74">
        <f t="shared" si="78"/>
        <v>0</v>
      </c>
      <c r="S164" s="63">
        <f t="shared" si="68"/>
        <v>0</v>
      </c>
      <c r="T164" s="53"/>
      <c r="U164" s="70">
        <f t="shared" si="79"/>
        <v>0</v>
      </c>
      <c r="V164" s="74">
        <f t="shared" si="80"/>
        <v>0</v>
      </c>
      <c r="W164" s="63">
        <f t="shared" si="69"/>
        <v>0</v>
      </c>
      <c r="X164" s="53"/>
      <c r="Y164" s="70">
        <f t="shared" si="81"/>
        <v>0</v>
      </c>
      <c r="Z164" s="74">
        <f t="shared" si="82"/>
        <v>0</v>
      </c>
      <c r="AA164" s="63">
        <f t="shared" si="70"/>
        <v>0</v>
      </c>
      <c r="AB164" s="53"/>
      <c r="AC164" s="70">
        <f t="shared" si="83"/>
        <v>0</v>
      </c>
      <c r="AD164" s="74">
        <f t="shared" si="84"/>
        <v>0</v>
      </c>
      <c r="AE164" s="63">
        <f t="shared" si="71"/>
        <v>0</v>
      </c>
      <c r="AF164" s="53"/>
      <c r="AG164" s="70">
        <f t="shared" si="85"/>
        <v>0</v>
      </c>
      <c r="AH164" s="74">
        <f t="shared" si="86"/>
        <v>0</v>
      </c>
      <c r="AI164" s="63">
        <f t="shared" si="72"/>
        <v>0</v>
      </c>
      <c r="AJ164" s="53"/>
      <c r="AK164" s="70">
        <f t="shared" si="87"/>
        <v>0</v>
      </c>
      <c r="AL164" s="74">
        <f t="shared" si="88"/>
        <v>0</v>
      </c>
    </row>
    <row r="165" spans="1:38" x14ac:dyDescent="0.25">
      <c r="A165" s="35" t="s">
        <v>321</v>
      </c>
      <c r="B165" s="35" t="s">
        <v>172</v>
      </c>
      <c r="C165" s="35" t="s">
        <v>224</v>
      </c>
      <c r="D165" s="8">
        <v>1</v>
      </c>
      <c r="E165" s="83">
        <f>VLOOKUP($C165,Master_Device_DB!$C:$E,2,0)</f>
        <v>0.45</v>
      </c>
      <c r="F165" s="84">
        <f>VLOOKUP($C165,Master_Device_DB!$C:$E,3,0)</f>
        <v>11.8</v>
      </c>
      <c r="G165" s="63">
        <f t="shared" si="65"/>
        <v>0</v>
      </c>
      <c r="H165" s="53"/>
      <c r="I165" s="70">
        <f t="shared" si="73"/>
        <v>0</v>
      </c>
      <c r="J165" s="74">
        <f t="shared" si="74"/>
        <v>0</v>
      </c>
      <c r="K165" s="63">
        <f t="shared" si="66"/>
        <v>0</v>
      </c>
      <c r="L165" s="53"/>
      <c r="M165" s="70">
        <f t="shared" si="75"/>
        <v>0</v>
      </c>
      <c r="N165" s="74">
        <f t="shared" si="76"/>
        <v>0</v>
      </c>
      <c r="O165" s="63">
        <f t="shared" si="67"/>
        <v>0</v>
      </c>
      <c r="P165" s="53"/>
      <c r="Q165" s="70">
        <f t="shared" si="77"/>
        <v>0</v>
      </c>
      <c r="R165" s="74">
        <f t="shared" si="78"/>
        <v>0</v>
      </c>
      <c r="S165" s="63">
        <f t="shared" si="68"/>
        <v>0</v>
      </c>
      <c r="T165" s="53"/>
      <c r="U165" s="70">
        <f t="shared" si="79"/>
        <v>0</v>
      </c>
      <c r="V165" s="74">
        <f t="shared" si="80"/>
        <v>0</v>
      </c>
      <c r="W165" s="63">
        <f t="shared" si="69"/>
        <v>0</v>
      </c>
      <c r="X165" s="53"/>
      <c r="Y165" s="70">
        <f t="shared" si="81"/>
        <v>0</v>
      </c>
      <c r="Z165" s="74">
        <f t="shared" si="82"/>
        <v>0</v>
      </c>
      <c r="AA165" s="63">
        <f t="shared" si="70"/>
        <v>0</v>
      </c>
      <c r="AB165" s="53"/>
      <c r="AC165" s="70">
        <f t="shared" si="83"/>
        <v>0</v>
      </c>
      <c r="AD165" s="74">
        <f t="shared" si="84"/>
        <v>0</v>
      </c>
      <c r="AE165" s="63">
        <f t="shared" si="71"/>
        <v>0</v>
      </c>
      <c r="AF165" s="53"/>
      <c r="AG165" s="70">
        <f t="shared" si="85"/>
        <v>0</v>
      </c>
      <c r="AH165" s="74">
        <f t="shared" si="86"/>
        <v>0</v>
      </c>
      <c r="AI165" s="63">
        <f t="shared" si="72"/>
        <v>0</v>
      </c>
      <c r="AJ165" s="53"/>
      <c r="AK165" s="70">
        <f t="shared" si="87"/>
        <v>0</v>
      </c>
      <c r="AL165" s="74">
        <f t="shared" si="88"/>
        <v>0</v>
      </c>
    </row>
    <row r="166" spans="1:38" x14ac:dyDescent="0.25">
      <c r="A166" s="35" t="s">
        <v>321</v>
      </c>
      <c r="B166" s="35" t="s">
        <v>173</v>
      </c>
      <c r="C166" s="35" t="s">
        <v>224</v>
      </c>
      <c r="D166" s="8">
        <v>1</v>
      </c>
      <c r="E166" s="83">
        <f>VLOOKUP($C166,Master_Device_DB!$C:$E,2,0)</f>
        <v>0.45</v>
      </c>
      <c r="F166" s="84">
        <f>VLOOKUP($C166,Master_Device_DB!$C:$E,3,0)</f>
        <v>11.8</v>
      </c>
      <c r="G166" s="63">
        <f t="shared" ref="G166:G172" si="89">$D166*H166</f>
        <v>0</v>
      </c>
      <c r="H166" s="53"/>
      <c r="I166" s="70">
        <f t="shared" si="73"/>
        <v>0</v>
      </c>
      <c r="J166" s="74">
        <f t="shared" si="74"/>
        <v>0</v>
      </c>
      <c r="K166" s="63">
        <f t="shared" ref="K166:K172" si="90">$D166*L166</f>
        <v>0</v>
      </c>
      <c r="L166" s="53"/>
      <c r="M166" s="70">
        <f t="shared" si="75"/>
        <v>0</v>
      </c>
      <c r="N166" s="74">
        <f t="shared" si="76"/>
        <v>0</v>
      </c>
      <c r="O166" s="63">
        <f t="shared" ref="O166:O172" si="91">$D166*P166</f>
        <v>0</v>
      </c>
      <c r="P166" s="53"/>
      <c r="Q166" s="70">
        <f t="shared" si="77"/>
        <v>0</v>
      </c>
      <c r="R166" s="74">
        <f t="shared" si="78"/>
        <v>0</v>
      </c>
      <c r="S166" s="63">
        <f t="shared" ref="S166:S172" si="92">$D166*T166</f>
        <v>0</v>
      </c>
      <c r="T166" s="53"/>
      <c r="U166" s="70">
        <f t="shared" si="79"/>
        <v>0</v>
      </c>
      <c r="V166" s="74">
        <f t="shared" si="80"/>
        <v>0</v>
      </c>
      <c r="W166" s="63">
        <f t="shared" ref="W166:W172" si="93">$D166*X166</f>
        <v>0</v>
      </c>
      <c r="X166" s="53"/>
      <c r="Y166" s="70">
        <f t="shared" si="81"/>
        <v>0</v>
      </c>
      <c r="Z166" s="74">
        <f t="shared" si="82"/>
        <v>0</v>
      </c>
      <c r="AA166" s="63">
        <f t="shared" ref="AA166:AA172" si="94">$D166*AB166</f>
        <v>0</v>
      </c>
      <c r="AB166" s="53"/>
      <c r="AC166" s="70">
        <f t="shared" si="83"/>
        <v>0</v>
      </c>
      <c r="AD166" s="74">
        <f t="shared" si="84"/>
        <v>0</v>
      </c>
      <c r="AE166" s="63">
        <f t="shared" ref="AE166:AE172" si="95">$D166*AF166</f>
        <v>0</v>
      </c>
      <c r="AF166" s="53"/>
      <c r="AG166" s="70">
        <f t="shared" si="85"/>
        <v>0</v>
      </c>
      <c r="AH166" s="74">
        <f t="shared" si="86"/>
        <v>0</v>
      </c>
      <c r="AI166" s="63">
        <f t="shared" ref="AI166:AI172" si="96">$D166*AJ166</f>
        <v>0</v>
      </c>
      <c r="AJ166" s="53"/>
      <c r="AK166" s="70">
        <f t="shared" si="87"/>
        <v>0</v>
      </c>
      <c r="AL166" s="74">
        <f t="shared" si="88"/>
        <v>0</v>
      </c>
    </row>
    <row r="167" spans="1:38" x14ac:dyDescent="0.25">
      <c r="A167" s="35" t="s">
        <v>321</v>
      </c>
      <c r="B167" s="35" t="s">
        <v>174</v>
      </c>
      <c r="C167" s="35" t="s">
        <v>225</v>
      </c>
      <c r="D167" s="8">
        <v>1</v>
      </c>
      <c r="E167" s="85">
        <f>VLOOKUP($C167,Master_Device_DB!$C:$E,2,0)</f>
        <v>0.45</v>
      </c>
      <c r="F167" s="86">
        <f>VLOOKUP($C167,Master_Device_DB!$C:$E,3,0)</f>
        <v>5.5</v>
      </c>
      <c r="G167" s="63">
        <f t="shared" si="89"/>
        <v>0</v>
      </c>
      <c r="H167" s="53"/>
      <c r="I167" s="35">
        <f t="shared" si="73"/>
        <v>0</v>
      </c>
      <c r="J167" s="66">
        <f t="shared" si="74"/>
        <v>0</v>
      </c>
      <c r="K167" s="63">
        <f t="shared" si="90"/>
        <v>0</v>
      </c>
      <c r="L167" s="53"/>
      <c r="M167" s="35">
        <f t="shared" si="75"/>
        <v>0</v>
      </c>
      <c r="N167" s="66">
        <f t="shared" si="76"/>
        <v>0</v>
      </c>
      <c r="O167" s="63">
        <f t="shared" si="91"/>
        <v>0</v>
      </c>
      <c r="P167" s="53"/>
      <c r="Q167" s="35">
        <f t="shared" si="77"/>
        <v>0</v>
      </c>
      <c r="R167" s="66">
        <f t="shared" si="78"/>
        <v>0</v>
      </c>
      <c r="S167" s="63">
        <f t="shared" si="92"/>
        <v>0</v>
      </c>
      <c r="T167" s="53"/>
      <c r="U167" s="35">
        <f t="shared" si="79"/>
        <v>0</v>
      </c>
      <c r="V167" s="66">
        <f t="shared" si="80"/>
        <v>0</v>
      </c>
      <c r="W167" s="63">
        <f t="shared" si="93"/>
        <v>0</v>
      </c>
      <c r="X167" s="53"/>
      <c r="Y167" s="35">
        <f t="shared" si="81"/>
        <v>0</v>
      </c>
      <c r="Z167" s="66">
        <f t="shared" si="82"/>
        <v>0</v>
      </c>
      <c r="AA167" s="63">
        <f t="shared" si="94"/>
        <v>0</v>
      </c>
      <c r="AB167" s="53"/>
      <c r="AC167" s="35">
        <f t="shared" si="83"/>
        <v>0</v>
      </c>
      <c r="AD167" s="66">
        <f t="shared" si="84"/>
        <v>0</v>
      </c>
      <c r="AE167" s="63">
        <f t="shared" si="95"/>
        <v>0</v>
      </c>
      <c r="AF167" s="53"/>
      <c r="AG167" s="35">
        <f t="shared" si="85"/>
        <v>0</v>
      </c>
      <c r="AH167" s="66">
        <f t="shared" si="86"/>
        <v>0</v>
      </c>
      <c r="AI167" s="63">
        <f t="shared" si="96"/>
        <v>0</v>
      </c>
      <c r="AJ167" s="53"/>
      <c r="AK167" s="35">
        <f t="shared" si="87"/>
        <v>0</v>
      </c>
      <c r="AL167" s="66">
        <f t="shared" si="88"/>
        <v>0</v>
      </c>
    </row>
    <row r="168" spans="1:38" x14ac:dyDescent="0.25">
      <c r="A168" s="35" t="s">
        <v>321</v>
      </c>
      <c r="B168" s="35" t="s">
        <v>175</v>
      </c>
      <c r="C168" s="35" t="s">
        <v>226</v>
      </c>
      <c r="D168" s="8">
        <v>1</v>
      </c>
      <c r="E168" s="85">
        <f>VLOOKUP($C168,Master_Device_DB!$C:$E,2,0)</f>
        <v>0.45</v>
      </c>
      <c r="F168" s="86">
        <f>VLOOKUP($C168,Master_Device_DB!$C:$E,3,0)</f>
        <v>5.5</v>
      </c>
      <c r="G168" s="63">
        <f t="shared" si="89"/>
        <v>0</v>
      </c>
      <c r="H168" s="53"/>
      <c r="I168" s="35">
        <f t="shared" si="73"/>
        <v>0</v>
      </c>
      <c r="J168" s="66">
        <f t="shared" si="74"/>
        <v>0</v>
      </c>
      <c r="K168" s="63">
        <f t="shared" si="90"/>
        <v>0</v>
      </c>
      <c r="L168" s="53"/>
      <c r="M168" s="35">
        <f t="shared" si="75"/>
        <v>0</v>
      </c>
      <c r="N168" s="66">
        <f t="shared" si="76"/>
        <v>0</v>
      </c>
      <c r="O168" s="63">
        <f t="shared" si="91"/>
        <v>0</v>
      </c>
      <c r="P168" s="53"/>
      <c r="Q168" s="35">
        <f t="shared" si="77"/>
        <v>0</v>
      </c>
      <c r="R168" s="66">
        <f t="shared" si="78"/>
        <v>0</v>
      </c>
      <c r="S168" s="63">
        <f t="shared" si="92"/>
        <v>0</v>
      </c>
      <c r="T168" s="53"/>
      <c r="U168" s="35">
        <f t="shared" si="79"/>
        <v>0</v>
      </c>
      <c r="V168" s="66">
        <f t="shared" si="80"/>
        <v>0</v>
      </c>
      <c r="W168" s="63">
        <f t="shared" si="93"/>
        <v>0</v>
      </c>
      <c r="X168" s="53"/>
      <c r="Y168" s="35">
        <f t="shared" si="81"/>
        <v>0</v>
      </c>
      <c r="Z168" s="66">
        <f t="shared" si="82"/>
        <v>0</v>
      </c>
      <c r="AA168" s="63">
        <f t="shared" si="94"/>
        <v>0</v>
      </c>
      <c r="AB168" s="53"/>
      <c r="AC168" s="35">
        <f t="shared" si="83"/>
        <v>0</v>
      </c>
      <c r="AD168" s="66">
        <f t="shared" si="84"/>
        <v>0</v>
      </c>
      <c r="AE168" s="63">
        <f t="shared" si="95"/>
        <v>0</v>
      </c>
      <c r="AF168" s="53"/>
      <c r="AG168" s="35">
        <f t="shared" si="85"/>
        <v>0</v>
      </c>
      <c r="AH168" s="66">
        <f t="shared" si="86"/>
        <v>0</v>
      </c>
      <c r="AI168" s="63">
        <f t="shared" si="96"/>
        <v>0</v>
      </c>
      <c r="AJ168" s="53"/>
      <c r="AK168" s="35">
        <f t="shared" si="87"/>
        <v>0</v>
      </c>
      <c r="AL168" s="66">
        <f t="shared" si="88"/>
        <v>0</v>
      </c>
    </row>
    <row r="169" spans="1:38" x14ac:dyDescent="0.25">
      <c r="A169" s="35" t="s">
        <v>268</v>
      </c>
      <c r="B169" s="35" t="s">
        <v>43</v>
      </c>
      <c r="C169" s="35" t="s">
        <v>227</v>
      </c>
      <c r="D169" s="8">
        <v>1</v>
      </c>
      <c r="E169" s="85">
        <f>VLOOKUP($C169,Master_Device_DB!$C:$E,2,0)</f>
        <v>19</v>
      </c>
      <c r="F169" s="86">
        <f>VLOOKUP($C169,Master_Device_DB!$C:$E,3,0)</f>
        <v>23</v>
      </c>
      <c r="G169" s="63">
        <f t="shared" si="89"/>
        <v>0</v>
      </c>
      <c r="H169" s="53"/>
      <c r="I169" s="35">
        <f t="shared" si="73"/>
        <v>0</v>
      </c>
      <c r="J169" s="66">
        <f t="shared" si="74"/>
        <v>0</v>
      </c>
      <c r="K169" s="63">
        <f t="shared" si="90"/>
        <v>0</v>
      </c>
      <c r="L169" s="53"/>
      <c r="M169" s="35">
        <f t="shared" si="75"/>
        <v>0</v>
      </c>
      <c r="N169" s="66">
        <f t="shared" si="76"/>
        <v>0</v>
      </c>
      <c r="O169" s="63">
        <f t="shared" si="91"/>
        <v>0</v>
      </c>
      <c r="P169" s="53"/>
      <c r="Q169" s="35">
        <f t="shared" si="77"/>
        <v>0</v>
      </c>
      <c r="R169" s="66">
        <f t="shared" si="78"/>
        <v>0</v>
      </c>
      <c r="S169" s="63">
        <f t="shared" si="92"/>
        <v>0</v>
      </c>
      <c r="T169" s="53"/>
      <c r="U169" s="35">
        <f t="shared" si="79"/>
        <v>0</v>
      </c>
      <c r="V169" s="66">
        <f t="shared" si="80"/>
        <v>0</v>
      </c>
      <c r="W169" s="63">
        <f t="shared" si="93"/>
        <v>0</v>
      </c>
      <c r="X169" s="53"/>
      <c r="Y169" s="35">
        <f t="shared" si="81"/>
        <v>0</v>
      </c>
      <c r="Z169" s="66">
        <f t="shared" si="82"/>
        <v>0</v>
      </c>
      <c r="AA169" s="63">
        <f t="shared" si="94"/>
        <v>0</v>
      </c>
      <c r="AB169" s="53"/>
      <c r="AC169" s="35">
        <f t="shared" si="83"/>
        <v>0</v>
      </c>
      <c r="AD169" s="66">
        <f t="shared" si="84"/>
        <v>0</v>
      </c>
      <c r="AE169" s="63">
        <f t="shared" si="95"/>
        <v>0</v>
      </c>
      <c r="AF169" s="53"/>
      <c r="AG169" s="35">
        <f t="shared" si="85"/>
        <v>0</v>
      </c>
      <c r="AH169" s="66">
        <f t="shared" si="86"/>
        <v>0</v>
      </c>
      <c r="AI169" s="63">
        <f t="shared" si="96"/>
        <v>0</v>
      </c>
      <c r="AJ169" s="53"/>
      <c r="AK169" s="35">
        <f t="shared" si="87"/>
        <v>0</v>
      </c>
      <c r="AL169" s="66">
        <f t="shared" si="88"/>
        <v>0</v>
      </c>
    </row>
    <row r="170" spans="1:38" x14ac:dyDescent="0.25">
      <c r="A170" s="35" t="s">
        <v>268</v>
      </c>
      <c r="B170" s="35" t="s">
        <v>176</v>
      </c>
      <c r="C170" s="35" t="s">
        <v>571</v>
      </c>
      <c r="D170" s="8">
        <v>2</v>
      </c>
      <c r="E170" s="85">
        <f>VLOOKUP($C170,Master_Device_DB!$C:$E,2,0)</f>
        <v>0.9</v>
      </c>
      <c r="F170" s="86">
        <f>VLOOKUP($C170,Master_Device_DB!$C:$E,3,0)</f>
        <v>360</v>
      </c>
      <c r="G170" s="63">
        <f t="shared" si="89"/>
        <v>2</v>
      </c>
      <c r="H170" s="53">
        <v>1</v>
      </c>
      <c r="I170" s="35">
        <f t="shared" si="73"/>
        <v>0.9</v>
      </c>
      <c r="J170" s="66">
        <f t="shared" si="74"/>
        <v>360</v>
      </c>
      <c r="K170" s="63">
        <f t="shared" si="90"/>
        <v>0</v>
      </c>
      <c r="L170" s="53"/>
      <c r="M170" s="35">
        <f t="shared" si="75"/>
        <v>0</v>
      </c>
      <c r="N170" s="66">
        <f t="shared" si="76"/>
        <v>0</v>
      </c>
      <c r="O170" s="63">
        <f t="shared" si="91"/>
        <v>0</v>
      </c>
      <c r="P170" s="53"/>
      <c r="Q170" s="35">
        <f t="shared" si="77"/>
        <v>0</v>
      </c>
      <c r="R170" s="66">
        <f t="shared" si="78"/>
        <v>0</v>
      </c>
      <c r="S170" s="63">
        <f t="shared" si="92"/>
        <v>0</v>
      </c>
      <c r="T170" s="53"/>
      <c r="U170" s="35">
        <f t="shared" si="79"/>
        <v>0</v>
      </c>
      <c r="V170" s="66">
        <f t="shared" si="80"/>
        <v>0</v>
      </c>
      <c r="W170" s="63">
        <f t="shared" si="93"/>
        <v>0</v>
      </c>
      <c r="X170" s="53"/>
      <c r="Y170" s="35">
        <f t="shared" si="81"/>
        <v>0</v>
      </c>
      <c r="Z170" s="66">
        <f t="shared" si="82"/>
        <v>0</v>
      </c>
      <c r="AA170" s="63">
        <f t="shared" si="94"/>
        <v>0</v>
      </c>
      <c r="AB170" s="53"/>
      <c r="AC170" s="35">
        <f t="shared" si="83"/>
        <v>0</v>
      </c>
      <c r="AD170" s="66">
        <f t="shared" si="84"/>
        <v>0</v>
      </c>
      <c r="AE170" s="63">
        <f t="shared" si="95"/>
        <v>0</v>
      </c>
      <c r="AF170" s="53"/>
      <c r="AG170" s="35">
        <f t="shared" si="85"/>
        <v>0</v>
      </c>
      <c r="AH170" s="66">
        <f t="shared" si="86"/>
        <v>0</v>
      </c>
      <c r="AI170" s="63">
        <f t="shared" si="96"/>
        <v>0</v>
      </c>
      <c r="AJ170" s="53"/>
      <c r="AK170" s="35">
        <f t="shared" si="87"/>
        <v>0</v>
      </c>
      <c r="AL170" s="66">
        <f t="shared" si="88"/>
        <v>0</v>
      </c>
    </row>
    <row r="171" spans="1:38" x14ac:dyDescent="0.25">
      <c r="A171" s="35" t="s">
        <v>268</v>
      </c>
      <c r="B171" s="35" t="s">
        <v>177</v>
      </c>
      <c r="C171" s="35" t="s">
        <v>572</v>
      </c>
      <c r="D171" s="8">
        <v>3</v>
      </c>
      <c r="E171" s="85">
        <f>VLOOKUP($C171,Master_Device_DB!$C:$E,2,0)</f>
        <v>0.9</v>
      </c>
      <c r="F171" s="86">
        <f>VLOOKUP($C171,Master_Device_DB!$C:$E,3,0)</f>
        <v>570</v>
      </c>
      <c r="G171" s="141">
        <f t="shared" si="89"/>
        <v>6</v>
      </c>
      <c r="H171" s="142">
        <v>2</v>
      </c>
      <c r="I171" s="140">
        <f t="shared" si="73"/>
        <v>1.8</v>
      </c>
      <c r="J171" s="178">
        <f t="shared" si="74"/>
        <v>1140</v>
      </c>
      <c r="K171" s="141">
        <f t="shared" si="90"/>
        <v>0</v>
      </c>
      <c r="L171" s="142"/>
      <c r="M171" s="140">
        <f t="shared" si="75"/>
        <v>0</v>
      </c>
      <c r="N171" s="178">
        <f t="shared" si="76"/>
        <v>0</v>
      </c>
      <c r="O171" s="141">
        <f t="shared" si="91"/>
        <v>0</v>
      </c>
      <c r="P171" s="142"/>
      <c r="Q171" s="140">
        <f t="shared" si="77"/>
        <v>0</v>
      </c>
      <c r="R171" s="178">
        <f t="shared" si="78"/>
        <v>0</v>
      </c>
      <c r="S171" s="141">
        <f t="shared" si="92"/>
        <v>0</v>
      </c>
      <c r="T171" s="142"/>
      <c r="U171" s="140">
        <f t="shared" si="79"/>
        <v>0</v>
      </c>
      <c r="V171" s="178">
        <f t="shared" si="80"/>
        <v>0</v>
      </c>
      <c r="W171" s="141">
        <f t="shared" si="93"/>
        <v>0</v>
      </c>
      <c r="X171" s="142"/>
      <c r="Y171" s="140">
        <f t="shared" si="81"/>
        <v>0</v>
      </c>
      <c r="Z171" s="178">
        <f t="shared" si="82"/>
        <v>0</v>
      </c>
      <c r="AA171" s="141">
        <f t="shared" si="94"/>
        <v>0</v>
      </c>
      <c r="AB171" s="142"/>
      <c r="AC171" s="140">
        <f t="shared" si="83"/>
        <v>0</v>
      </c>
      <c r="AD171" s="178">
        <f t="shared" si="84"/>
        <v>0</v>
      </c>
      <c r="AE171" s="141">
        <f t="shared" si="95"/>
        <v>0</v>
      </c>
      <c r="AF171" s="142"/>
      <c r="AG171" s="140">
        <f t="shared" si="85"/>
        <v>0</v>
      </c>
      <c r="AH171" s="178">
        <f t="shared" si="86"/>
        <v>0</v>
      </c>
      <c r="AI171" s="141">
        <f t="shared" si="96"/>
        <v>0</v>
      </c>
      <c r="AJ171" s="142"/>
      <c r="AK171" s="140">
        <f t="shared" si="87"/>
        <v>0</v>
      </c>
      <c r="AL171" s="178">
        <f t="shared" si="88"/>
        <v>0</v>
      </c>
    </row>
    <row r="172" spans="1:38" ht="15.75" thickBot="1" x14ac:dyDescent="0.3">
      <c r="A172" s="35" t="s">
        <v>268</v>
      </c>
      <c r="B172" s="35" t="s">
        <v>177</v>
      </c>
      <c r="C172" s="35" t="s">
        <v>573</v>
      </c>
      <c r="D172" s="8">
        <v>3</v>
      </c>
      <c r="E172" s="85">
        <f>VLOOKUP($C172,Master_Device_DB!$C:$E,2,0)</f>
        <v>0.9</v>
      </c>
      <c r="F172" s="86">
        <f>VLOOKUP($C172,Master_Device_DB!$C:$E,3,0)</f>
        <v>570</v>
      </c>
      <c r="G172" s="64">
        <f t="shared" si="89"/>
        <v>6</v>
      </c>
      <c r="H172" s="65">
        <v>2</v>
      </c>
      <c r="I172" s="67">
        <f t="shared" si="73"/>
        <v>1.8</v>
      </c>
      <c r="J172" s="68">
        <f t="shared" si="74"/>
        <v>1140</v>
      </c>
      <c r="K172" s="64">
        <f t="shared" si="90"/>
        <v>0</v>
      </c>
      <c r="L172" s="65"/>
      <c r="M172" s="67">
        <f t="shared" si="75"/>
        <v>0</v>
      </c>
      <c r="N172" s="68">
        <f t="shared" si="76"/>
        <v>0</v>
      </c>
      <c r="O172" s="64">
        <f t="shared" si="91"/>
        <v>0</v>
      </c>
      <c r="P172" s="65"/>
      <c r="Q172" s="67">
        <f t="shared" si="77"/>
        <v>0</v>
      </c>
      <c r="R172" s="68">
        <f t="shared" si="78"/>
        <v>0</v>
      </c>
      <c r="S172" s="64">
        <f t="shared" si="92"/>
        <v>0</v>
      </c>
      <c r="T172" s="65"/>
      <c r="U172" s="67">
        <f t="shared" si="79"/>
        <v>0</v>
      </c>
      <c r="V172" s="68">
        <f t="shared" si="80"/>
        <v>0</v>
      </c>
      <c r="W172" s="64">
        <f t="shared" si="93"/>
        <v>0</v>
      </c>
      <c r="X172" s="65"/>
      <c r="Y172" s="67">
        <f t="shared" si="81"/>
        <v>0</v>
      </c>
      <c r="Z172" s="68">
        <f t="shared" si="82"/>
        <v>0</v>
      </c>
      <c r="AA172" s="64">
        <f t="shared" si="94"/>
        <v>0</v>
      </c>
      <c r="AB172" s="65"/>
      <c r="AC172" s="67">
        <f t="shared" si="83"/>
        <v>0</v>
      </c>
      <c r="AD172" s="68">
        <f t="shared" si="84"/>
        <v>0</v>
      </c>
      <c r="AE172" s="64">
        <f t="shared" si="95"/>
        <v>0</v>
      </c>
      <c r="AF172" s="65"/>
      <c r="AG172" s="67">
        <f t="shared" si="85"/>
        <v>0</v>
      </c>
      <c r="AH172" s="68">
        <f t="shared" si="86"/>
        <v>0</v>
      </c>
      <c r="AI172" s="64">
        <f t="shared" si="96"/>
        <v>0</v>
      </c>
      <c r="AJ172" s="65"/>
      <c r="AK172" s="67">
        <f t="shared" si="87"/>
        <v>0</v>
      </c>
      <c r="AL172" s="68">
        <f t="shared" si="88"/>
        <v>0</v>
      </c>
    </row>
  </sheetData>
  <sheetProtection algorithmName="SHA-512" hashValue="Q9s/t+AkDMCg4XCanzaxbK8wyAvIrHFwIxIzl29SkseBCN83zO7d4ZES4rPEKt6BFwJoRl5zrkPwoVVKlHmUqA==" saltValue="kbkW2AC3Zh4jI6Jy9UVb1w==" spinCount="100000" sheet="1" objects="1" scenarios="1"/>
  <autoFilter ref="A5:C167" xr:uid="{EEBACFD6-1E4F-44A1-8D90-6F38D70CC894}"/>
  <mergeCells count="19">
    <mergeCell ref="AC1:AD1"/>
    <mergeCell ref="AE1:AF1"/>
    <mergeCell ref="AG1:AH1"/>
    <mergeCell ref="AI1:AJ1"/>
    <mergeCell ref="AK1:AL1"/>
    <mergeCell ref="A4:C4"/>
    <mergeCell ref="G1:H1"/>
    <mergeCell ref="I1:J1"/>
    <mergeCell ref="K1:L1"/>
    <mergeCell ref="M1:N1"/>
    <mergeCell ref="O1:P1"/>
    <mergeCell ref="S1:T1"/>
    <mergeCell ref="U1:V1"/>
    <mergeCell ref="W1:X1"/>
    <mergeCell ref="Y1:Z1"/>
    <mergeCell ref="Q1:R1"/>
    <mergeCell ref="E3:F3"/>
    <mergeCell ref="E4:F4"/>
    <mergeCell ref="AA1:AB1"/>
  </mergeCells>
  <conditionalFormatting sqref="G3:AL3">
    <cfRule type="cellIs" dxfId="7" priority="1" operator="greaterThan">
      <formula>99.1</formula>
    </cfRule>
  </conditionalFormatting>
  <pageMargins left="0.7" right="0.7" top="0.75" bottom="0.75" header="0.3" footer="0.3"/>
  <pageSetup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921B-8599-49FA-BAA9-75AD4DF5BE4C}">
  <sheetPr>
    <tabColor theme="0"/>
  </sheetPr>
  <dimension ref="A2:W188"/>
  <sheetViews>
    <sheetView topLeftCell="W1" zoomScale="80" zoomScaleNormal="80" workbookViewId="0">
      <selection sqref="A1:P1048576"/>
    </sheetView>
  </sheetViews>
  <sheetFormatPr defaultRowHeight="15" customHeight="1" outlineLevelCol="1" x14ac:dyDescent="0.25"/>
  <cols>
    <col min="1" max="1" width="25.28515625" hidden="1" customWidth="1" outlineLevel="1"/>
    <col min="2" max="2" width="55.42578125" hidden="1" customWidth="1" outlineLevel="1"/>
    <col min="3" max="3" width="69.5703125" hidden="1" customWidth="1" outlineLevel="1"/>
    <col min="4" max="4" width="10.28515625" hidden="1" customWidth="1" outlineLevel="1"/>
    <col min="5" max="6" width="7.5703125" hidden="1" customWidth="1" outlineLevel="1"/>
    <col min="7" max="7" width="69.42578125" hidden="1" customWidth="1" outlineLevel="1"/>
    <col min="8" max="8" width="8.7109375" hidden="1" customWidth="1" outlineLevel="1"/>
    <col min="9" max="9" width="8.5703125" hidden="1" customWidth="1" outlineLevel="1"/>
    <col min="10" max="10" width="72.28515625" hidden="1" customWidth="1" outlineLevel="1"/>
    <col min="11" max="11" width="9.5703125" hidden="1" customWidth="1" outlineLevel="1"/>
    <col min="12" max="12" width="8.5703125" hidden="1" customWidth="1" outlineLevel="1"/>
    <col min="13" max="13" width="19.140625" hidden="1" customWidth="1" outlineLevel="1"/>
    <col min="14" max="14" width="85.7109375" hidden="1" customWidth="1" outlineLevel="1"/>
    <col min="15" max="15" width="9.5703125" hidden="1" customWidth="1" outlineLevel="1"/>
    <col min="16" max="16" width="12.7109375" hidden="1" customWidth="1" outlineLevel="1"/>
    <col min="17" max="17" width="17.7109375" style="7" hidden="1" customWidth="1" outlineLevel="1"/>
    <col min="18" max="19" width="11.5703125" hidden="1" customWidth="1" outlineLevel="1"/>
    <col min="20" max="22" width="0" hidden="1" customWidth="1" outlineLevel="1"/>
    <col min="23" max="23" width="9.140625" collapsed="1"/>
  </cols>
  <sheetData>
    <row r="2" spans="1:20" ht="21" x14ac:dyDescent="0.35">
      <c r="N2" s="10" t="s">
        <v>257</v>
      </c>
      <c r="R2" s="301" t="s">
        <v>258</v>
      </c>
      <c r="S2" s="301"/>
    </row>
    <row r="3" spans="1:20" ht="15.75" x14ac:dyDescent="0.25">
      <c r="A3" s="11" t="s">
        <v>259</v>
      </c>
      <c r="B3" s="12" t="s">
        <v>260</v>
      </c>
      <c r="C3" s="13" t="s">
        <v>261</v>
      </c>
      <c r="D3" s="11" t="s">
        <v>22</v>
      </c>
      <c r="E3" s="11" t="s">
        <v>23</v>
      </c>
      <c r="F3" s="11"/>
      <c r="G3" s="14" t="s">
        <v>262</v>
      </c>
      <c r="H3" s="11" t="s">
        <v>22</v>
      </c>
      <c r="I3" s="11" t="s">
        <v>23</v>
      </c>
      <c r="J3" s="15" t="s">
        <v>263</v>
      </c>
      <c r="K3" s="11" t="s">
        <v>22</v>
      </c>
      <c r="L3" s="11" t="s">
        <v>23</v>
      </c>
      <c r="M3" s="16" t="s">
        <v>264</v>
      </c>
      <c r="N3" s="16" t="s">
        <v>265</v>
      </c>
      <c r="O3" s="11" t="s">
        <v>22</v>
      </c>
      <c r="P3" s="11" t="s">
        <v>23</v>
      </c>
      <c r="Q3" s="17" t="s">
        <v>266</v>
      </c>
      <c r="R3" s="18" t="s">
        <v>22</v>
      </c>
      <c r="S3" s="18" t="s">
        <v>23</v>
      </c>
      <c r="T3" t="s">
        <v>267</v>
      </c>
    </row>
    <row r="4" spans="1:20" x14ac:dyDescent="0.25">
      <c r="A4" s="19" t="s">
        <v>268</v>
      </c>
      <c r="B4" s="19" t="s">
        <v>24</v>
      </c>
      <c r="C4" s="61" t="s">
        <v>92</v>
      </c>
      <c r="D4" s="6">
        <v>0.3</v>
      </c>
      <c r="E4" s="6">
        <v>6.5</v>
      </c>
      <c r="F4" s="6"/>
      <c r="G4" s="20"/>
      <c r="H4" s="20"/>
      <c r="I4" s="20"/>
      <c r="J4" s="20"/>
      <c r="K4" s="20"/>
      <c r="L4" s="20"/>
      <c r="M4" s="20"/>
      <c r="N4" s="20" t="s">
        <v>269</v>
      </c>
      <c r="O4" s="20">
        <v>0.3</v>
      </c>
      <c r="P4" s="20">
        <v>6.5</v>
      </c>
      <c r="Q4" s="7" t="s">
        <v>270</v>
      </c>
      <c r="R4" t="str">
        <f t="shared" ref="R4:R51" si="0">IF(D4=O4,"Match","Difference")</f>
        <v>Match</v>
      </c>
      <c r="S4" t="str">
        <f t="shared" ref="S4:S51" si="1">IF(E4=P4, "Match", "Difference")</f>
        <v>Match</v>
      </c>
    </row>
    <row r="5" spans="1:20" x14ac:dyDescent="0.25">
      <c r="A5" s="19" t="s">
        <v>268</v>
      </c>
      <c r="B5" s="19" t="s">
        <v>24</v>
      </c>
      <c r="C5" s="19" t="s">
        <v>91</v>
      </c>
      <c r="D5" s="6">
        <v>0.3</v>
      </c>
      <c r="E5" s="6">
        <v>6.5</v>
      </c>
      <c r="F5" s="6"/>
      <c r="G5" s="20"/>
      <c r="H5" s="20"/>
      <c r="I5" s="20"/>
      <c r="J5" s="20"/>
      <c r="K5" s="20"/>
      <c r="L5" s="20"/>
      <c r="M5" s="20"/>
      <c r="N5" s="20"/>
      <c r="O5" s="20"/>
      <c r="P5" s="20"/>
      <c r="Q5" s="7" t="s">
        <v>270</v>
      </c>
      <c r="R5" t="str">
        <f t="shared" si="0"/>
        <v>Difference</v>
      </c>
      <c r="S5" t="str">
        <f t="shared" si="1"/>
        <v>Difference</v>
      </c>
    </row>
    <row r="6" spans="1:20" x14ac:dyDescent="0.25">
      <c r="A6" s="19" t="s">
        <v>268</v>
      </c>
      <c r="B6" s="19" t="s">
        <v>24</v>
      </c>
      <c r="C6" s="19" t="s">
        <v>90</v>
      </c>
      <c r="D6" s="6">
        <v>0.3</v>
      </c>
      <c r="E6" s="6">
        <v>6.5</v>
      </c>
      <c r="F6" s="6"/>
      <c r="G6" s="20"/>
      <c r="H6" s="20"/>
      <c r="I6" s="20"/>
      <c r="J6" s="20"/>
      <c r="K6" s="20"/>
      <c r="L6" s="20"/>
      <c r="M6" s="20"/>
      <c r="N6" s="20"/>
      <c r="O6" s="20"/>
      <c r="P6" s="20"/>
      <c r="Q6" s="7" t="s">
        <v>270</v>
      </c>
      <c r="R6" t="str">
        <f t="shared" si="0"/>
        <v>Difference</v>
      </c>
      <c r="S6" t="str">
        <f t="shared" si="1"/>
        <v>Difference</v>
      </c>
    </row>
    <row r="7" spans="1:20" x14ac:dyDescent="0.25">
      <c r="A7" s="19" t="s">
        <v>268</v>
      </c>
      <c r="B7" s="19" t="s">
        <v>24</v>
      </c>
      <c r="C7" s="19" t="s">
        <v>88</v>
      </c>
      <c r="D7" s="6">
        <v>0.3</v>
      </c>
      <c r="E7" s="6">
        <v>6.5</v>
      </c>
      <c r="F7" s="6"/>
      <c r="G7" s="20"/>
      <c r="H7" s="20"/>
      <c r="I7" s="20"/>
      <c r="J7" s="20"/>
      <c r="K7" s="20"/>
      <c r="L7" s="20"/>
      <c r="M7" s="20"/>
      <c r="N7" s="20"/>
      <c r="O7" s="20"/>
      <c r="P7" s="20"/>
      <c r="Q7" s="7" t="s">
        <v>270</v>
      </c>
      <c r="R7" t="str">
        <f t="shared" si="0"/>
        <v>Difference</v>
      </c>
      <c r="S7" t="str">
        <f t="shared" si="1"/>
        <v>Difference</v>
      </c>
    </row>
    <row r="8" spans="1:20" x14ac:dyDescent="0.25">
      <c r="A8" s="19" t="s">
        <v>268</v>
      </c>
      <c r="B8" s="19" t="s">
        <v>24</v>
      </c>
      <c r="C8" s="61" t="s">
        <v>89</v>
      </c>
      <c r="D8" s="6">
        <v>0.3</v>
      </c>
      <c r="E8" s="6">
        <v>6.5</v>
      </c>
      <c r="F8" s="6"/>
      <c r="G8" s="20"/>
      <c r="H8" s="20"/>
      <c r="I8" s="20"/>
      <c r="J8" s="20"/>
      <c r="K8" s="20"/>
      <c r="L8" s="20"/>
      <c r="M8" s="20"/>
      <c r="N8" s="20"/>
      <c r="O8" s="20"/>
      <c r="P8" s="20"/>
      <c r="Q8" s="7" t="s">
        <v>270</v>
      </c>
      <c r="R8" t="str">
        <f t="shared" si="0"/>
        <v>Difference</v>
      </c>
      <c r="S8" t="str">
        <f t="shared" si="1"/>
        <v>Difference</v>
      </c>
    </row>
    <row r="9" spans="1:20" x14ac:dyDescent="0.25">
      <c r="A9" s="19" t="s">
        <v>268</v>
      </c>
      <c r="B9" s="19" t="s">
        <v>24</v>
      </c>
      <c r="C9" s="19" t="s">
        <v>87</v>
      </c>
      <c r="D9" s="6">
        <v>0.3</v>
      </c>
      <c r="E9" s="6">
        <v>6.5</v>
      </c>
      <c r="F9" s="6"/>
      <c r="G9" s="20"/>
      <c r="H9" s="20"/>
      <c r="I9" s="20"/>
      <c r="J9" s="20"/>
      <c r="K9" s="20"/>
      <c r="L9" s="20"/>
      <c r="M9" s="20"/>
      <c r="N9" s="20"/>
      <c r="O9" s="20"/>
      <c r="P9" s="20"/>
      <c r="Q9" s="7" t="s">
        <v>270</v>
      </c>
      <c r="R9" t="str">
        <f t="shared" si="0"/>
        <v>Difference</v>
      </c>
      <c r="S9" t="str">
        <f t="shared" si="1"/>
        <v>Difference</v>
      </c>
    </row>
    <row r="10" spans="1:20" x14ac:dyDescent="0.25">
      <c r="A10" s="19" t="s">
        <v>268</v>
      </c>
      <c r="B10" s="19" t="s">
        <v>24</v>
      </c>
      <c r="C10" s="19" t="s">
        <v>86</v>
      </c>
      <c r="D10" s="6">
        <v>0.3</v>
      </c>
      <c r="E10" s="6">
        <v>6.5</v>
      </c>
      <c r="F10" s="6"/>
      <c r="G10" s="21" t="s">
        <v>271</v>
      </c>
      <c r="H10" s="22">
        <v>0.3</v>
      </c>
      <c r="I10" s="22">
        <v>6.5</v>
      </c>
      <c r="J10" s="22"/>
      <c r="K10" s="22"/>
      <c r="L10" s="22"/>
      <c r="M10" s="22"/>
      <c r="N10" s="22"/>
      <c r="O10" s="22"/>
      <c r="P10" s="22"/>
      <c r="Q10" s="7" t="s">
        <v>270</v>
      </c>
      <c r="R10" t="str">
        <f t="shared" si="0"/>
        <v>Difference</v>
      </c>
      <c r="S10" t="str">
        <f t="shared" si="1"/>
        <v>Difference</v>
      </c>
    </row>
    <row r="11" spans="1:20" x14ac:dyDescent="0.25">
      <c r="A11" s="19" t="s">
        <v>268</v>
      </c>
      <c r="B11" s="19" t="s">
        <v>25</v>
      </c>
      <c r="C11" s="19" t="s">
        <v>45</v>
      </c>
      <c r="D11" s="6">
        <v>0.3</v>
      </c>
      <c r="E11" s="23">
        <v>3.5</v>
      </c>
      <c r="F11" s="23"/>
      <c r="G11" s="24" t="s">
        <v>272</v>
      </c>
      <c r="H11" s="20">
        <v>0.3</v>
      </c>
      <c r="I11" s="20">
        <v>3.5</v>
      </c>
      <c r="J11" s="20" t="s">
        <v>273</v>
      </c>
      <c r="K11" s="20">
        <v>0.3</v>
      </c>
      <c r="L11" s="20">
        <v>3.5</v>
      </c>
      <c r="M11" s="20"/>
      <c r="N11" s="20" t="s">
        <v>274</v>
      </c>
      <c r="O11" s="20">
        <v>0.3</v>
      </c>
      <c r="P11" s="20">
        <v>3.5</v>
      </c>
      <c r="Q11" s="7" t="s">
        <v>270</v>
      </c>
      <c r="R11" t="str">
        <f t="shared" si="0"/>
        <v>Match</v>
      </c>
      <c r="S11" t="str">
        <f t="shared" si="1"/>
        <v>Match</v>
      </c>
    </row>
    <row r="12" spans="1:20" x14ac:dyDescent="0.25">
      <c r="A12" s="19" t="s">
        <v>268</v>
      </c>
      <c r="B12" s="19" t="s">
        <v>26</v>
      </c>
      <c r="C12" s="19" t="s">
        <v>46</v>
      </c>
      <c r="D12" s="6">
        <v>0.3</v>
      </c>
      <c r="E12" s="23">
        <v>3.5</v>
      </c>
      <c r="F12" s="23"/>
      <c r="G12" s="24" t="s">
        <v>275</v>
      </c>
      <c r="H12" s="20">
        <v>0.3</v>
      </c>
      <c r="I12" s="20">
        <v>3.5</v>
      </c>
      <c r="J12" s="20" t="s">
        <v>276</v>
      </c>
      <c r="K12" s="20">
        <v>0.3</v>
      </c>
      <c r="L12" s="20">
        <v>3.5</v>
      </c>
      <c r="M12" s="20"/>
      <c r="N12" s="25" t="s">
        <v>277</v>
      </c>
      <c r="O12" s="20">
        <v>0.3</v>
      </c>
      <c r="P12" s="20">
        <v>3.5</v>
      </c>
      <c r="Q12" s="7" t="s">
        <v>270</v>
      </c>
      <c r="R12" t="str">
        <f t="shared" si="0"/>
        <v>Match</v>
      </c>
      <c r="S12" t="str">
        <f t="shared" si="1"/>
        <v>Match</v>
      </c>
    </row>
    <row r="13" spans="1:20" x14ac:dyDescent="0.25">
      <c r="A13" s="19" t="s">
        <v>268</v>
      </c>
      <c r="B13" s="19" t="s">
        <v>27</v>
      </c>
      <c r="C13" s="19" t="s">
        <v>47</v>
      </c>
      <c r="D13" s="6">
        <v>0.3</v>
      </c>
      <c r="E13" s="23">
        <v>3.5</v>
      </c>
      <c r="F13" s="23"/>
      <c r="G13" s="24" t="s">
        <v>278</v>
      </c>
      <c r="H13" s="20">
        <v>0.3</v>
      </c>
      <c r="I13" s="20">
        <v>3.5</v>
      </c>
      <c r="J13" s="20" t="s">
        <v>279</v>
      </c>
      <c r="K13" s="20"/>
      <c r="L13" s="20"/>
      <c r="M13" s="20"/>
      <c r="N13" s="20" t="s">
        <v>280</v>
      </c>
      <c r="O13" s="20">
        <v>0.3</v>
      </c>
      <c r="P13" s="20">
        <v>3.5</v>
      </c>
      <c r="Q13" s="7" t="s">
        <v>270</v>
      </c>
      <c r="R13" t="str">
        <f t="shared" si="0"/>
        <v>Match</v>
      </c>
      <c r="S13" t="str">
        <f t="shared" si="1"/>
        <v>Match</v>
      </c>
    </row>
    <row r="14" spans="1:20" x14ac:dyDescent="0.25">
      <c r="A14" s="19" t="s">
        <v>268</v>
      </c>
      <c r="B14" s="19" t="s">
        <v>28</v>
      </c>
      <c r="C14" s="19" t="s">
        <v>48</v>
      </c>
      <c r="D14" s="6">
        <v>0.3</v>
      </c>
      <c r="E14" s="23">
        <v>3.5</v>
      </c>
      <c r="F14" s="23"/>
      <c r="G14" s="24" t="s">
        <v>281</v>
      </c>
      <c r="H14" s="20">
        <v>0.3</v>
      </c>
      <c r="I14" s="20">
        <v>3.5</v>
      </c>
      <c r="J14" t="s">
        <v>282</v>
      </c>
      <c r="K14" s="20"/>
      <c r="L14" s="20"/>
      <c r="M14" s="20"/>
      <c r="N14" s="26" t="s">
        <v>283</v>
      </c>
      <c r="O14" s="20">
        <v>0.3</v>
      </c>
      <c r="P14" s="20">
        <v>3.5</v>
      </c>
      <c r="Q14" s="7" t="s">
        <v>270</v>
      </c>
      <c r="R14" t="str">
        <f t="shared" si="0"/>
        <v>Match</v>
      </c>
      <c r="S14" t="str">
        <f t="shared" si="1"/>
        <v>Match</v>
      </c>
    </row>
    <row r="15" spans="1:20" x14ac:dyDescent="0.25">
      <c r="A15" s="19" t="s">
        <v>268</v>
      </c>
      <c r="B15" s="19" t="s">
        <v>29</v>
      </c>
      <c r="C15" s="19" t="s">
        <v>49</v>
      </c>
      <c r="D15" s="6">
        <v>0.3</v>
      </c>
      <c r="E15" s="23">
        <v>3.5</v>
      </c>
      <c r="F15" s="23"/>
      <c r="G15" s="24" t="s">
        <v>284</v>
      </c>
      <c r="H15" s="20">
        <v>0.3</v>
      </c>
      <c r="I15" s="20">
        <v>3.5</v>
      </c>
      <c r="J15" s="20" t="s">
        <v>285</v>
      </c>
      <c r="K15" s="20">
        <v>0.3</v>
      </c>
      <c r="L15" s="20">
        <v>3.5</v>
      </c>
      <c r="M15" s="20"/>
      <c r="N15" s="20" t="s">
        <v>286</v>
      </c>
      <c r="O15" s="20">
        <v>0.3</v>
      </c>
      <c r="P15" s="20">
        <v>3.5</v>
      </c>
      <c r="Q15" s="7" t="s">
        <v>270</v>
      </c>
      <c r="R15" t="str">
        <f t="shared" si="0"/>
        <v>Match</v>
      </c>
      <c r="S15" t="str">
        <f t="shared" si="1"/>
        <v>Match</v>
      </c>
    </row>
    <row r="16" spans="1:20" x14ac:dyDescent="0.25">
      <c r="A16" s="19" t="s">
        <v>268</v>
      </c>
      <c r="B16" s="19" t="s">
        <v>30</v>
      </c>
      <c r="C16" s="19" t="s">
        <v>50</v>
      </c>
      <c r="D16" s="6">
        <v>0.3</v>
      </c>
      <c r="E16" s="23">
        <v>3.5</v>
      </c>
      <c r="F16" s="23"/>
      <c r="G16" s="24" t="s">
        <v>287</v>
      </c>
      <c r="H16" s="20">
        <v>0.3</v>
      </c>
      <c r="I16" s="20">
        <v>3.5</v>
      </c>
      <c r="J16" s="20"/>
      <c r="K16" s="20"/>
      <c r="L16" s="20"/>
      <c r="M16" s="20"/>
      <c r="N16" s="20" t="s">
        <v>288</v>
      </c>
      <c r="O16" s="20">
        <v>0.3</v>
      </c>
      <c r="P16" s="20">
        <v>3.5</v>
      </c>
      <c r="Q16" s="7" t="s">
        <v>270</v>
      </c>
      <c r="R16" t="str">
        <f t="shared" si="0"/>
        <v>Match</v>
      </c>
      <c r="S16" t="str">
        <f t="shared" si="1"/>
        <v>Match</v>
      </c>
    </row>
    <row r="17" spans="1:19" x14ac:dyDescent="0.25">
      <c r="A17" s="19" t="s">
        <v>268</v>
      </c>
      <c r="B17" s="19" t="s">
        <v>31</v>
      </c>
      <c r="C17" s="19" t="s">
        <v>51</v>
      </c>
      <c r="D17" s="6">
        <v>0.3</v>
      </c>
      <c r="E17" s="23">
        <v>3.5</v>
      </c>
      <c r="F17" s="23"/>
      <c r="G17" s="24" t="s">
        <v>289</v>
      </c>
      <c r="H17" s="20">
        <v>0.3</v>
      </c>
      <c r="I17" s="20">
        <v>3.5</v>
      </c>
      <c r="J17" s="20" t="s">
        <v>290</v>
      </c>
      <c r="K17" s="20"/>
      <c r="L17" s="20"/>
      <c r="M17" s="20"/>
      <c r="N17" s="20" t="s">
        <v>291</v>
      </c>
      <c r="O17" s="20">
        <v>0.3</v>
      </c>
      <c r="P17" s="20">
        <v>3.5</v>
      </c>
      <c r="Q17" s="7" t="s">
        <v>270</v>
      </c>
      <c r="R17" t="str">
        <f t="shared" si="0"/>
        <v>Match</v>
      </c>
      <c r="S17" t="str">
        <f t="shared" si="1"/>
        <v>Match</v>
      </c>
    </row>
    <row r="18" spans="1:19" x14ac:dyDescent="0.25">
      <c r="A18" s="19" t="s">
        <v>268</v>
      </c>
      <c r="B18" s="19" t="s">
        <v>32</v>
      </c>
      <c r="C18" s="19" t="s">
        <v>52</v>
      </c>
      <c r="D18" s="6">
        <v>0.3</v>
      </c>
      <c r="E18" s="23">
        <v>3.5</v>
      </c>
      <c r="F18" s="23"/>
      <c r="G18" s="24" t="s">
        <v>292</v>
      </c>
      <c r="H18" s="20">
        <v>0.3</v>
      </c>
      <c r="I18" s="20">
        <v>3.5</v>
      </c>
      <c r="J18" t="s">
        <v>293</v>
      </c>
      <c r="K18" s="20">
        <v>0.3</v>
      </c>
      <c r="L18" s="20">
        <v>3.5</v>
      </c>
      <c r="M18" s="20"/>
      <c r="N18" s="20" t="s">
        <v>294</v>
      </c>
      <c r="O18" s="20">
        <v>0.3</v>
      </c>
      <c r="P18" s="20">
        <v>3.5</v>
      </c>
      <c r="Q18" s="7" t="s">
        <v>270</v>
      </c>
      <c r="R18" t="str">
        <f t="shared" si="0"/>
        <v>Match</v>
      </c>
      <c r="S18" t="str">
        <f t="shared" si="1"/>
        <v>Match</v>
      </c>
    </row>
    <row r="19" spans="1:19" x14ac:dyDescent="0.25">
      <c r="A19" s="19" t="s">
        <v>268</v>
      </c>
      <c r="B19" s="19" t="s">
        <v>33</v>
      </c>
      <c r="C19" s="19" t="s">
        <v>53</v>
      </c>
      <c r="D19" s="6">
        <v>0.3</v>
      </c>
      <c r="E19" s="23">
        <v>3.5</v>
      </c>
      <c r="F19" s="23"/>
      <c r="G19" s="24" t="s">
        <v>295</v>
      </c>
      <c r="H19" s="20">
        <v>0.3</v>
      </c>
      <c r="I19" s="20">
        <v>3.5</v>
      </c>
      <c r="J19" s="20" t="s">
        <v>296</v>
      </c>
      <c r="K19" s="20"/>
      <c r="L19" s="20"/>
      <c r="M19" s="20"/>
      <c r="N19" s="20" t="s">
        <v>297</v>
      </c>
      <c r="O19" s="20">
        <v>0.3</v>
      </c>
      <c r="P19" s="20">
        <v>3.5</v>
      </c>
      <c r="Q19" s="7" t="s">
        <v>270</v>
      </c>
      <c r="R19" t="str">
        <f t="shared" si="0"/>
        <v>Match</v>
      </c>
      <c r="S19" t="str">
        <f t="shared" si="1"/>
        <v>Match</v>
      </c>
    </row>
    <row r="20" spans="1:19" x14ac:dyDescent="0.25">
      <c r="A20" s="19" t="s">
        <v>268</v>
      </c>
      <c r="B20" s="19" t="s">
        <v>34</v>
      </c>
      <c r="C20" s="19" t="s">
        <v>54</v>
      </c>
      <c r="D20" s="6">
        <v>0.3</v>
      </c>
      <c r="E20" s="23">
        <v>3.5</v>
      </c>
      <c r="F20" s="23"/>
      <c r="G20" s="24" t="s">
        <v>298</v>
      </c>
      <c r="H20" s="20">
        <v>0.3</v>
      </c>
      <c r="I20" s="20">
        <v>3.5</v>
      </c>
      <c r="J20" t="s">
        <v>299</v>
      </c>
      <c r="K20" s="20">
        <v>0.3</v>
      </c>
      <c r="L20" s="20">
        <v>3.5</v>
      </c>
      <c r="M20" s="20"/>
      <c r="N20" s="20" t="s">
        <v>300</v>
      </c>
      <c r="O20" s="20">
        <v>0.3</v>
      </c>
      <c r="P20" s="20">
        <v>3.5</v>
      </c>
      <c r="Q20" s="7" t="s">
        <v>270</v>
      </c>
      <c r="R20" t="str">
        <f t="shared" si="0"/>
        <v>Match</v>
      </c>
      <c r="S20" t="str">
        <f t="shared" si="1"/>
        <v>Match</v>
      </c>
    </row>
    <row r="21" spans="1:19" x14ac:dyDescent="0.25">
      <c r="A21" s="19" t="s">
        <v>268</v>
      </c>
      <c r="B21" s="19" t="s">
        <v>35</v>
      </c>
      <c r="C21" s="19" t="s">
        <v>55</v>
      </c>
      <c r="D21" s="6">
        <v>0.3</v>
      </c>
      <c r="E21" s="23">
        <v>3.5</v>
      </c>
      <c r="F21" s="23"/>
      <c r="G21" s="24" t="s">
        <v>301</v>
      </c>
      <c r="H21" s="20">
        <v>0.3</v>
      </c>
      <c r="I21" s="20">
        <v>3.5</v>
      </c>
      <c r="J21" t="s">
        <v>302</v>
      </c>
      <c r="K21" s="20">
        <v>0.3</v>
      </c>
      <c r="L21" s="20">
        <v>3.5</v>
      </c>
      <c r="M21" s="20"/>
      <c r="N21" s="20" t="s">
        <v>303</v>
      </c>
      <c r="O21" s="20">
        <v>0.3</v>
      </c>
      <c r="P21" s="20">
        <v>3.5</v>
      </c>
      <c r="Q21" s="7" t="s">
        <v>270</v>
      </c>
      <c r="R21" t="str">
        <f t="shared" si="0"/>
        <v>Match</v>
      </c>
      <c r="S21" t="str">
        <f t="shared" si="1"/>
        <v>Match</v>
      </c>
    </row>
    <row r="22" spans="1:19" x14ac:dyDescent="0.25">
      <c r="A22" s="19" t="s">
        <v>268</v>
      </c>
      <c r="B22" s="19" t="s">
        <v>36</v>
      </c>
      <c r="C22" s="19" t="s">
        <v>56</v>
      </c>
      <c r="D22" s="6">
        <v>0.3</v>
      </c>
      <c r="E22" s="23">
        <v>3.5</v>
      </c>
      <c r="F22" s="23"/>
      <c r="G22" s="26" t="s">
        <v>304</v>
      </c>
      <c r="H22" s="20">
        <v>0.3</v>
      </c>
      <c r="I22" s="20">
        <v>3.5</v>
      </c>
      <c r="J22" t="s">
        <v>305</v>
      </c>
      <c r="K22" s="20">
        <v>0.3</v>
      </c>
      <c r="L22" s="20">
        <v>3.5</v>
      </c>
      <c r="M22" s="20"/>
      <c r="N22" s="20" t="s">
        <v>306</v>
      </c>
      <c r="O22" s="20">
        <v>0.3</v>
      </c>
      <c r="P22" s="20">
        <v>3.5</v>
      </c>
      <c r="Q22" s="7" t="s">
        <v>270</v>
      </c>
      <c r="R22" t="str">
        <f t="shared" si="0"/>
        <v>Match</v>
      </c>
      <c r="S22" t="str">
        <f t="shared" si="1"/>
        <v>Match</v>
      </c>
    </row>
    <row r="23" spans="1:19" x14ac:dyDescent="0.25">
      <c r="A23" s="19" t="s">
        <v>268</v>
      </c>
      <c r="B23" s="19" t="s">
        <v>25</v>
      </c>
      <c r="C23" s="61" t="s">
        <v>85</v>
      </c>
      <c r="D23" s="6">
        <v>0.3</v>
      </c>
      <c r="E23" s="27">
        <v>3.5</v>
      </c>
      <c r="F23" s="27"/>
      <c r="G23" s="28" t="s">
        <v>307</v>
      </c>
      <c r="H23" s="22">
        <v>0.3</v>
      </c>
      <c r="I23" s="22">
        <v>3.5</v>
      </c>
      <c r="J23" s="29" t="s">
        <v>308</v>
      </c>
      <c r="K23" s="30">
        <v>0.3</v>
      </c>
      <c r="L23" s="30">
        <v>7</v>
      </c>
      <c r="M23" s="30"/>
      <c r="N23" s="22"/>
      <c r="O23" s="22"/>
      <c r="P23" s="22"/>
      <c r="Q23" s="7" t="s">
        <v>270</v>
      </c>
      <c r="R23" t="str">
        <f t="shared" si="0"/>
        <v>Difference</v>
      </c>
      <c r="S23" t="str">
        <f t="shared" si="1"/>
        <v>Difference</v>
      </c>
    </row>
    <row r="24" spans="1:19" x14ac:dyDescent="0.25">
      <c r="A24" s="19" t="s">
        <v>268</v>
      </c>
      <c r="B24" s="19" t="s">
        <v>25</v>
      </c>
      <c r="C24" s="19" t="s">
        <v>57</v>
      </c>
      <c r="D24" s="6">
        <v>0.3</v>
      </c>
      <c r="E24" s="6">
        <v>6.5</v>
      </c>
      <c r="F24" s="6"/>
      <c r="G24" s="20"/>
      <c r="H24" s="20"/>
      <c r="I24" s="20"/>
      <c r="J24" s="20" t="s">
        <v>309</v>
      </c>
      <c r="K24" s="30">
        <v>0.3</v>
      </c>
      <c r="L24" s="30">
        <v>7</v>
      </c>
      <c r="M24" s="30"/>
      <c r="N24" s="20"/>
      <c r="O24" s="20"/>
      <c r="P24" s="20"/>
      <c r="Q24" s="7" t="s">
        <v>270</v>
      </c>
      <c r="R24" t="str">
        <f t="shared" si="0"/>
        <v>Difference</v>
      </c>
      <c r="S24" t="str">
        <f t="shared" si="1"/>
        <v>Difference</v>
      </c>
    </row>
    <row r="25" spans="1:19" x14ac:dyDescent="0.25">
      <c r="A25" s="19" t="s">
        <v>268</v>
      </c>
      <c r="B25" s="19" t="s">
        <v>25</v>
      </c>
      <c r="C25" s="19" t="s">
        <v>58</v>
      </c>
      <c r="D25" s="6">
        <v>0.3</v>
      </c>
      <c r="E25" s="6">
        <v>6.5</v>
      </c>
      <c r="F25" s="6"/>
      <c r="G25" s="20"/>
      <c r="H25" s="20"/>
      <c r="I25" s="20"/>
      <c r="J25" s="20"/>
      <c r="K25" s="20"/>
      <c r="L25" s="20"/>
      <c r="M25" s="20"/>
      <c r="N25" s="20"/>
      <c r="O25" s="20"/>
      <c r="P25" s="20"/>
      <c r="Q25" s="7" t="s">
        <v>270</v>
      </c>
      <c r="R25" t="str">
        <f t="shared" si="0"/>
        <v>Difference</v>
      </c>
      <c r="S25" t="str">
        <f t="shared" si="1"/>
        <v>Difference</v>
      </c>
    </row>
    <row r="26" spans="1:19" x14ac:dyDescent="0.25">
      <c r="A26" s="19" t="s">
        <v>268</v>
      </c>
      <c r="B26" s="19" t="s">
        <v>37</v>
      </c>
      <c r="C26" s="19" t="s">
        <v>59</v>
      </c>
      <c r="D26" s="6">
        <v>0.33</v>
      </c>
      <c r="E26" s="6">
        <v>4.2</v>
      </c>
      <c r="F26" s="6"/>
      <c r="G26" s="20"/>
      <c r="H26" s="20"/>
      <c r="I26" s="20"/>
      <c r="J26" s="20"/>
      <c r="K26" s="20"/>
      <c r="L26" s="20"/>
      <c r="M26" s="20"/>
      <c r="N26" s="20"/>
      <c r="O26" s="20"/>
      <c r="P26" s="20"/>
      <c r="Q26" s="7" t="s">
        <v>270</v>
      </c>
      <c r="R26" t="str">
        <f t="shared" si="0"/>
        <v>Difference</v>
      </c>
      <c r="S26" t="str">
        <f t="shared" si="1"/>
        <v>Difference</v>
      </c>
    </row>
    <row r="27" spans="1:19" x14ac:dyDescent="0.25">
      <c r="A27" s="19" t="s">
        <v>268</v>
      </c>
      <c r="B27" s="19" t="s">
        <v>25</v>
      </c>
      <c r="C27" s="19" t="s">
        <v>60</v>
      </c>
      <c r="D27" s="6">
        <v>0.3</v>
      </c>
      <c r="E27" s="6">
        <v>7</v>
      </c>
      <c r="F27" s="6"/>
      <c r="G27" s="20"/>
      <c r="H27" s="20"/>
      <c r="I27" s="20"/>
      <c r="J27" s="20"/>
      <c r="K27" s="20"/>
      <c r="L27" s="20"/>
      <c r="M27" s="20"/>
      <c r="N27" s="20"/>
      <c r="O27" s="20"/>
      <c r="P27" s="20"/>
      <c r="Q27" s="7" t="s">
        <v>270</v>
      </c>
      <c r="R27" t="str">
        <f t="shared" si="0"/>
        <v>Difference</v>
      </c>
      <c r="S27" t="str">
        <f t="shared" si="1"/>
        <v>Difference</v>
      </c>
    </row>
    <row r="28" spans="1:19" x14ac:dyDescent="0.25">
      <c r="A28" s="19" t="s">
        <v>268</v>
      </c>
      <c r="B28" s="19" t="s">
        <v>33</v>
      </c>
      <c r="C28" s="19" t="s">
        <v>61</v>
      </c>
      <c r="D28" s="6">
        <v>0.3</v>
      </c>
      <c r="E28" s="6">
        <v>7</v>
      </c>
      <c r="F28" s="6"/>
      <c r="G28" s="20"/>
      <c r="H28" s="20"/>
      <c r="I28" s="20"/>
      <c r="J28" s="20"/>
      <c r="K28" s="20"/>
      <c r="L28" s="20"/>
      <c r="M28" s="20"/>
      <c r="N28" s="20"/>
      <c r="O28" s="20"/>
      <c r="P28" s="20"/>
      <c r="Q28" s="7" t="s">
        <v>270</v>
      </c>
      <c r="R28" t="str">
        <f t="shared" si="0"/>
        <v>Difference</v>
      </c>
      <c r="S28" t="str">
        <f t="shared" si="1"/>
        <v>Difference</v>
      </c>
    </row>
    <row r="29" spans="1:19" x14ac:dyDescent="0.25">
      <c r="A29" s="19" t="s">
        <v>268</v>
      </c>
      <c r="B29" s="19" t="s">
        <v>33</v>
      </c>
      <c r="C29" s="19" t="s">
        <v>62</v>
      </c>
      <c r="D29" s="6">
        <v>0.3</v>
      </c>
      <c r="E29" s="6">
        <v>6.5</v>
      </c>
      <c r="F29" s="6"/>
      <c r="G29" s="20"/>
      <c r="H29" s="20"/>
      <c r="I29" s="20"/>
      <c r="J29" s="20"/>
      <c r="K29" s="20"/>
      <c r="L29" s="20"/>
      <c r="M29" s="20"/>
      <c r="N29" s="20"/>
      <c r="O29" s="20"/>
      <c r="P29" s="20"/>
      <c r="Q29" s="7" t="s">
        <v>270</v>
      </c>
      <c r="R29" t="str">
        <f t="shared" si="0"/>
        <v>Difference</v>
      </c>
      <c r="S29" t="str">
        <f t="shared" si="1"/>
        <v>Difference</v>
      </c>
    </row>
    <row r="30" spans="1:19" x14ac:dyDescent="0.25">
      <c r="A30" s="19" t="s">
        <v>268</v>
      </c>
      <c r="B30" s="19" t="s">
        <v>33</v>
      </c>
      <c r="C30" s="19" t="s">
        <v>63</v>
      </c>
      <c r="D30" s="6">
        <v>0.3</v>
      </c>
      <c r="E30" s="6">
        <v>7</v>
      </c>
      <c r="F30" s="6"/>
      <c r="G30" s="21" t="s">
        <v>310</v>
      </c>
      <c r="H30" s="22">
        <v>0.3</v>
      </c>
      <c r="I30" s="22">
        <v>7</v>
      </c>
      <c r="J30" s="29" t="s">
        <v>311</v>
      </c>
      <c r="K30" s="30">
        <v>0.3</v>
      </c>
      <c r="L30" s="30">
        <v>7</v>
      </c>
      <c r="M30" s="30"/>
      <c r="N30" s="20"/>
      <c r="O30" s="20"/>
      <c r="P30" s="20"/>
      <c r="Q30" s="7" t="s">
        <v>270</v>
      </c>
      <c r="R30" t="str">
        <f t="shared" si="0"/>
        <v>Difference</v>
      </c>
      <c r="S30" t="str">
        <f t="shared" si="1"/>
        <v>Difference</v>
      </c>
    </row>
    <row r="31" spans="1:19" x14ac:dyDescent="0.25">
      <c r="A31" s="19" t="s">
        <v>268</v>
      </c>
      <c r="B31" s="19" t="s">
        <v>33</v>
      </c>
      <c r="C31" s="19" t="s">
        <v>64</v>
      </c>
      <c r="D31" s="6">
        <v>0.3</v>
      </c>
      <c r="E31" s="6">
        <v>7</v>
      </c>
      <c r="F31" s="6"/>
      <c r="G31" s="20"/>
      <c r="H31" s="20"/>
      <c r="I31" s="20"/>
      <c r="J31" s="20"/>
      <c r="K31" s="20"/>
      <c r="L31" s="20"/>
      <c r="M31" s="20"/>
      <c r="N31" s="20"/>
      <c r="O31" s="20"/>
      <c r="P31" s="20"/>
      <c r="Q31" s="7" t="s">
        <v>270</v>
      </c>
      <c r="R31" t="str">
        <f t="shared" si="0"/>
        <v>Difference</v>
      </c>
      <c r="S31" t="str">
        <f t="shared" si="1"/>
        <v>Difference</v>
      </c>
    </row>
    <row r="32" spans="1:19" x14ac:dyDescent="0.25">
      <c r="A32" s="19" t="s">
        <v>268</v>
      </c>
      <c r="B32" s="19" t="s">
        <v>25</v>
      </c>
      <c r="C32" s="61" t="s">
        <v>84</v>
      </c>
      <c r="D32" s="6">
        <v>0.3</v>
      </c>
      <c r="E32" s="6">
        <v>6.5</v>
      </c>
      <c r="F32" s="6"/>
      <c r="G32" s="20"/>
      <c r="H32" s="20"/>
      <c r="I32" s="20"/>
      <c r="J32" s="20"/>
      <c r="K32" s="20"/>
      <c r="L32" s="20"/>
      <c r="M32" s="20"/>
      <c r="N32" s="20"/>
      <c r="O32" s="20"/>
      <c r="P32" s="20"/>
      <c r="Q32" s="7" t="s">
        <v>270</v>
      </c>
      <c r="R32" t="str">
        <f t="shared" si="0"/>
        <v>Difference</v>
      </c>
      <c r="S32" t="str">
        <f t="shared" si="1"/>
        <v>Difference</v>
      </c>
    </row>
    <row r="33" spans="1:19" x14ac:dyDescent="0.25">
      <c r="A33" s="19" t="s">
        <v>268</v>
      </c>
      <c r="B33" s="19" t="s">
        <v>25</v>
      </c>
      <c r="C33" s="19" t="s">
        <v>65</v>
      </c>
      <c r="D33" s="6">
        <v>0.3</v>
      </c>
      <c r="E33" s="6">
        <v>6.5</v>
      </c>
      <c r="F33" s="6"/>
      <c r="G33" s="20"/>
      <c r="H33" s="20"/>
      <c r="I33" s="20"/>
      <c r="J33" s="20"/>
      <c r="K33" s="20"/>
      <c r="L33" s="20"/>
      <c r="M33" s="20"/>
      <c r="N33" s="20"/>
      <c r="O33" s="20"/>
      <c r="P33" s="20"/>
      <c r="Q33" s="7" t="s">
        <v>270</v>
      </c>
      <c r="R33" t="str">
        <f t="shared" si="0"/>
        <v>Difference</v>
      </c>
      <c r="S33" t="str">
        <f t="shared" si="1"/>
        <v>Difference</v>
      </c>
    </row>
    <row r="34" spans="1:19" x14ac:dyDescent="0.25">
      <c r="A34" s="19" t="s">
        <v>268</v>
      </c>
      <c r="B34" s="19" t="s">
        <v>38</v>
      </c>
      <c r="C34" s="19" t="s">
        <v>66</v>
      </c>
      <c r="D34" s="6">
        <v>0.3</v>
      </c>
      <c r="E34" s="6">
        <v>6.5</v>
      </c>
      <c r="F34" s="6"/>
      <c r="G34" s="20"/>
      <c r="H34" s="20"/>
      <c r="I34" s="20"/>
      <c r="J34" s="20"/>
      <c r="K34" s="20"/>
      <c r="L34" s="20"/>
      <c r="M34" s="20"/>
      <c r="N34" s="20"/>
      <c r="O34" s="20"/>
      <c r="P34" s="20"/>
      <c r="Q34" s="7" t="s">
        <v>270</v>
      </c>
      <c r="R34" t="str">
        <f t="shared" si="0"/>
        <v>Difference</v>
      </c>
      <c r="S34" t="str">
        <f t="shared" si="1"/>
        <v>Difference</v>
      </c>
    </row>
    <row r="35" spans="1:19" x14ac:dyDescent="0.25">
      <c r="A35" s="19" t="s">
        <v>268</v>
      </c>
      <c r="B35" s="19" t="s">
        <v>39</v>
      </c>
      <c r="C35" s="19" t="s">
        <v>67</v>
      </c>
      <c r="D35" s="6">
        <v>0.3</v>
      </c>
      <c r="E35" s="6">
        <v>6.5</v>
      </c>
      <c r="F35" s="6"/>
      <c r="G35" s="20"/>
      <c r="H35" s="20"/>
      <c r="I35" s="20"/>
      <c r="J35" s="20"/>
      <c r="K35" s="20"/>
      <c r="L35" s="20"/>
      <c r="M35" s="20"/>
      <c r="N35" s="20"/>
      <c r="O35" s="20"/>
      <c r="P35" s="20"/>
      <c r="Q35" s="7" t="s">
        <v>270</v>
      </c>
      <c r="R35" t="str">
        <f t="shared" si="0"/>
        <v>Difference</v>
      </c>
      <c r="S35" t="str">
        <f t="shared" si="1"/>
        <v>Difference</v>
      </c>
    </row>
    <row r="36" spans="1:19" x14ac:dyDescent="0.25">
      <c r="A36" s="19" t="s">
        <v>268</v>
      </c>
      <c r="B36" s="19" t="s">
        <v>40</v>
      </c>
      <c r="C36" s="19" t="s">
        <v>68</v>
      </c>
      <c r="D36" s="6">
        <v>0.3</v>
      </c>
      <c r="E36" s="6">
        <v>6.5</v>
      </c>
      <c r="F36" s="6"/>
      <c r="G36" s="20"/>
      <c r="H36" s="20"/>
      <c r="I36" s="20"/>
      <c r="J36" s="20"/>
      <c r="K36" s="20"/>
      <c r="L36" s="20"/>
      <c r="M36" s="20"/>
      <c r="N36" s="20"/>
      <c r="O36" s="20"/>
      <c r="P36" s="20"/>
      <c r="Q36" s="7" t="s">
        <v>270</v>
      </c>
      <c r="R36" t="str">
        <f t="shared" si="0"/>
        <v>Difference</v>
      </c>
      <c r="S36" t="str">
        <f t="shared" si="1"/>
        <v>Difference</v>
      </c>
    </row>
    <row r="37" spans="1:19" x14ac:dyDescent="0.25">
      <c r="A37" s="19" t="s">
        <v>268</v>
      </c>
      <c r="B37" s="19" t="s">
        <v>40</v>
      </c>
      <c r="C37" s="19" t="s">
        <v>69</v>
      </c>
      <c r="D37" s="6">
        <v>0.3</v>
      </c>
      <c r="E37" s="6">
        <v>7</v>
      </c>
      <c r="F37" s="6"/>
      <c r="G37" s="20"/>
      <c r="H37" s="20"/>
      <c r="I37" s="20"/>
      <c r="J37" s="20"/>
      <c r="K37" s="20"/>
      <c r="L37" s="20"/>
      <c r="M37" s="20"/>
      <c r="N37" s="20"/>
      <c r="O37" s="20"/>
      <c r="P37" s="20"/>
      <c r="Q37" s="7" t="s">
        <v>270</v>
      </c>
      <c r="R37" t="str">
        <f t="shared" si="0"/>
        <v>Difference</v>
      </c>
      <c r="S37" t="str">
        <f t="shared" si="1"/>
        <v>Difference</v>
      </c>
    </row>
    <row r="38" spans="1:19" x14ac:dyDescent="0.25">
      <c r="A38" s="19" t="s">
        <v>268</v>
      </c>
      <c r="B38" s="19" t="s">
        <v>40</v>
      </c>
      <c r="C38" s="19" t="s">
        <v>70</v>
      </c>
      <c r="D38" s="6">
        <v>0.3</v>
      </c>
      <c r="E38" s="6">
        <v>7</v>
      </c>
      <c r="F38" s="6"/>
      <c r="G38" s="20"/>
      <c r="H38" s="20"/>
      <c r="I38" s="20"/>
      <c r="J38" s="20"/>
      <c r="K38" s="20"/>
      <c r="L38" s="20"/>
      <c r="M38" s="20"/>
      <c r="N38" s="20"/>
      <c r="O38" s="20"/>
      <c r="P38" s="20"/>
      <c r="Q38" s="7" t="s">
        <v>270</v>
      </c>
      <c r="R38" t="str">
        <f t="shared" si="0"/>
        <v>Difference</v>
      </c>
      <c r="S38" t="str">
        <f t="shared" si="1"/>
        <v>Difference</v>
      </c>
    </row>
    <row r="39" spans="1:19" x14ac:dyDescent="0.25">
      <c r="A39" s="19" t="s">
        <v>268</v>
      </c>
      <c r="B39" s="19" t="s">
        <v>41</v>
      </c>
      <c r="C39" s="19" t="s">
        <v>71</v>
      </c>
      <c r="D39" s="6">
        <v>0.3</v>
      </c>
      <c r="E39" s="6">
        <v>6.5</v>
      </c>
      <c r="F39" s="6"/>
      <c r="G39" s="20"/>
      <c r="H39" s="20"/>
      <c r="I39" s="20"/>
      <c r="J39" s="20"/>
      <c r="K39" s="20"/>
      <c r="L39" s="20"/>
      <c r="M39" s="20"/>
      <c r="N39" s="20"/>
      <c r="O39" s="20"/>
      <c r="P39" s="20"/>
      <c r="Q39" s="7" t="s">
        <v>270</v>
      </c>
      <c r="R39" t="str">
        <f t="shared" si="0"/>
        <v>Difference</v>
      </c>
      <c r="S39" t="str">
        <f t="shared" si="1"/>
        <v>Difference</v>
      </c>
    </row>
    <row r="40" spans="1:19" x14ac:dyDescent="0.25">
      <c r="A40" s="19" t="s">
        <v>268</v>
      </c>
      <c r="B40" s="19" t="s">
        <v>41</v>
      </c>
      <c r="C40" s="19" t="s">
        <v>72</v>
      </c>
      <c r="D40" s="6">
        <v>0.3</v>
      </c>
      <c r="E40" s="6">
        <v>7</v>
      </c>
      <c r="F40" s="6"/>
      <c r="G40" s="20"/>
      <c r="H40" s="20"/>
      <c r="I40" s="20"/>
      <c r="J40" s="20"/>
      <c r="K40" s="20"/>
      <c r="L40" s="20"/>
      <c r="M40" s="20"/>
      <c r="N40" s="20"/>
      <c r="O40" s="20"/>
      <c r="P40" s="20"/>
      <c r="Q40" s="7" t="s">
        <v>270</v>
      </c>
      <c r="R40" t="str">
        <f t="shared" si="0"/>
        <v>Difference</v>
      </c>
      <c r="S40" t="str">
        <f t="shared" si="1"/>
        <v>Difference</v>
      </c>
    </row>
    <row r="41" spans="1:19" x14ac:dyDescent="0.25">
      <c r="A41" s="19" t="s">
        <v>268</v>
      </c>
      <c r="B41" s="19" t="s">
        <v>39</v>
      </c>
      <c r="C41" s="19" t="s">
        <v>73</v>
      </c>
      <c r="D41" s="6">
        <v>0.3</v>
      </c>
      <c r="E41" s="6">
        <v>6.5</v>
      </c>
      <c r="F41" s="6"/>
      <c r="G41" s="20"/>
      <c r="H41" s="20"/>
      <c r="I41" s="20"/>
      <c r="J41" s="20"/>
      <c r="K41" s="20"/>
      <c r="L41" s="20"/>
      <c r="M41" s="20"/>
      <c r="N41" s="20"/>
      <c r="O41" s="20"/>
      <c r="P41" s="20"/>
      <c r="Q41" s="7" t="s">
        <v>270</v>
      </c>
      <c r="R41" t="str">
        <f t="shared" si="0"/>
        <v>Difference</v>
      </c>
      <c r="S41" t="str">
        <f t="shared" si="1"/>
        <v>Difference</v>
      </c>
    </row>
    <row r="42" spans="1:19" x14ac:dyDescent="0.25">
      <c r="A42" s="19" t="s">
        <v>268</v>
      </c>
      <c r="B42" s="19" t="s">
        <v>42</v>
      </c>
      <c r="C42" s="19" t="s">
        <v>74</v>
      </c>
      <c r="D42" s="6">
        <v>0.3</v>
      </c>
      <c r="E42" s="6">
        <v>7</v>
      </c>
      <c r="F42" s="6"/>
      <c r="G42" s="20"/>
      <c r="H42" s="20"/>
      <c r="I42" s="20"/>
      <c r="J42" s="20"/>
      <c r="K42" s="20"/>
      <c r="L42" s="20"/>
      <c r="M42" s="20"/>
      <c r="N42" s="20"/>
      <c r="O42" s="20"/>
      <c r="P42" s="20"/>
      <c r="Q42" s="7" t="s">
        <v>270</v>
      </c>
      <c r="R42" t="str">
        <f t="shared" si="0"/>
        <v>Difference</v>
      </c>
      <c r="S42" t="str">
        <f t="shared" si="1"/>
        <v>Difference</v>
      </c>
    </row>
    <row r="43" spans="1:19" x14ac:dyDescent="0.25">
      <c r="A43" s="19" t="s">
        <v>268</v>
      </c>
      <c r="B43" s="19" t="s">
        <v>40</v>
      </c>
      <c r="C43" s="61" t="s">
        <v>83</v>
      </c>
      <c r="D43" s="6">
        <v>0.3</v>
      </c>
      <c r="E43" s="6">
        <v>6.5</v>
      </c>
      <c r="F43" s="6"/>
      <c r="G43" s="20"/>
      <c r="H43" s="20"/>
      <c r="I43" s="20"/>
      <c r="J43" s="20"/>
      <c r="K43" s="20"/>
      <c r="L43" s="20"/>
      <c r="M43" s="20"/>
      <c r="N43" s="20"/>
      <c r="O43" s="20"/>
      <c r="P43" s="20"/>
      <c r="Q43" s="7" t="s">
        <v>270</v>
      </c>
      <c r="R43" t="str">
        <f t="shared" si="0"/>
        <v>Difference</v>
      </c>
      <c r="S43" t="str">
        <f t="shared" si="1"/>
        <v>Difference</v>
      </c>
    </row>
    <row r="44" spans="1:19" x14ac:dyDescent="0.25">
      <c r="A44" s="19" t="s">
        <v>268</v>
      </c>
      <c r="B44" s="19" t="s">
        <v>40</v>
      </c>
      <c r="C44" s="19" t="s">
        <v>75</v>
      </c>
      <c r="D44" s="6">
        <v>0.3</v>
      </c>
      <c r="E44" s="6">
        <v>6.5</v>
      </c>
      <c r="F44" s="6"/>
      <c r="G44" s="20"/>
      <c r="H44" s="20"/>
      <c r="I44" s="20"/>
      <c r="J44" s="20"/>
      <c r="K44" s="20"/>
      <c r="L44" s="20"/>
      <c r="M44" s="20"/>
      <c r="N44" s="20"/>
      <c r="O44" s="20"/>
      <c r="P44" s="20"/>
      <c r="Q44" s="7" t="s">
        <v>270</v>
      </c>
      <c r="R44" t="str">
        <f t="shared" si="0"/>
        <v>Difference</v>
      </c>
      <c r="S44" t="str">
        <f t="shared" si="1"/>
        <v>Difference</v>
      </c>
    </row>
    <row r="45" spans="1:19" x14ac:dyDescent="0.25">
      <c r="A45" s="19" t="s">
        <v>268</v>
      </c>
      <c r="B45" s="19" t="s">
        <v>40</v>
      </c>
      <c r="C45" s="19" t="s">
        <v>76</v>
      </c>
      <c r="D45" s="6">
        <v>0.3</v>
      </c>
      <c r="E45" s="6">
        <v>6.5</v>
      </c>
      <c r="F45" s="6"/>
      <c r="G45" s="21" t="s">
        <v>312</v>
      </c>
      <c r="H45" s="22">
        <v>0.3</v>
      </c>
      <c r="I45" s="22">
        <v>6.5</v>
      </c>
      <c r="J45" s="31" t="s">
        <v>313</v>
      </c>
      <c r="K45" s="32">
        <v>0.3</v>
      </c>
      <c r="L45" s="32">
        <v>6.5</v>
      </c>
      <c r="M45" s="32"/>
      <c r="N45" s="20"/>
      <c r="O45" s="20"/>
      <c r="P45" s="20"/>
      <c r="Q45" s="7" t="s">
        <v>270</v>
      </c>
      <c r="R45" t="str">
        <f t="shared" si="0"/>
        <v>Difference</v>
      </c>
      <c r="S45" t="str">
        <f t="shared" si="1"/>
        <v>Difference</v>
      </c>
    </row>
    <row r="46" spans="1:19" x14ac:dyDescent="0.25">
      <c r="A46" s="19" t="s">
        <v>268</v>
      </c>
      <c r="B46" s="19" t="s">
        <v>41</v>
      </c>
      <c r="C46" s="19" t="s">
        <v>77</v>
      </c>
      <c r="D46" s="6">
        <v>0.3</v>
      </c>
      <c r="E46" s="6">
        <v>6.5</v>
      </c>
      <c r="F46" s="6"/>
      <c r="G46" s="22"/>
      <c r="H46" s="22"/>
      <c r="I46" s="22"/>
      <c r="J46" s="20"/>
      <c r="K46" s="20"/>
      <c r="L46" s="20"/>
      <c r="M46" s="20"/>
      <c r="N46" s="20"/>
      <c r="O46" s="20"/>
      <c r="P46" s="20"/>
      <c r="Q46" s="7" t="s">
        <v>270</v>
      </c>
      <c r="R46" t="str">
        <f t="shared" si="0"/>
        <v>Difference</v>
      </c>
      <c r="S46" t="str">
        <f t="shared" si="1"/>
        <v>Difference</v>
      </c>
    </row>
    <row r="47" spans="1:19" x14ac:dyDescent="0.25">
      <c r="A47" s="19" t="s">
        <v>268</v>
      </c>
      <c r="B47" s="19" t="s">
        <v>41</v>
      </c>
      <c r="C47" s="19" t="s">
        <v>78</v>
      </c>
      <c r="D47" s="6">
        <v>0.3</v>
      </c>
      <c r="E47" s="6">
        <v>6.5</v>
      </c>
      <c r="F47" s="6"/>
      <c r="G47" s="22"/>
      <c r="H47" s="22"/>
      <c r="I47" s="22"/>
      <c r="J47" s="20"/>
      <c r="K47" s="20"/>
      <c r="L47" s="20"/>
      <c r="M47" s="20"/>
      <c r="N47" s="20"/>
      <c r="O47" s="20"/>
      <c r="P47" s="20"/>
      <c r="Q47" s="7" t="s">
        <v>270</v>
      </c>
      <c r="R47" t="str">
        <f t="shared" si="0"/>
        <v>Difference</v>
      </c>
      <c r="S47" t="str">
        <f t="shared" si="1"/>
        <v>Difference</v>
      </c>
    </row>
    <row r="48" spans="1:19" x14ac:dyDescent="0.25">
      <c r="A48" s="19" t="s">
        <v>268</v>
      </c>
      <c r="B48" s="19" t="s">
        <v>41</v>
      </c>
      <c r="C48" s="19" t="s">
        <v>79</v>
      </c>
      <c r="D48" s="6">
        <v>0.2</v>
      </c>
      <c r="E48" s="6">
        <v>6.5</v>
      </c>
      <c r="F48" s="6"/>
      <c r="G48" s="21" t="s">
        <v>314</v>
      </c>
      <c r="H48" s="22">
        <v>0.3</v>
      </c>
      <c r="I48" s="22">
        <v>6.5</v>
      </c>
      <c r="J48" s="20"/>
      <c r="K48" s="20"/>
      <c r="L48" s="20"/>
      <c r="M48" s="20"/>
      <c r="N48" s="20"/>
      <c r="O48" s="20"/>
      <c r="P48" s="20"/>
      <c r="Q48" s="7" t="s">
        <v>270</v>
      </c>
      <c r="R48" t="str">
        <f t="shared" si="0"/>
        <v>Difference</v>
      </c>
      <c r="S48" t="str">
        <f t="shared" si="1"/>
        <v>Difference</v>
      </c>
    </row>
    <row r="49" spans="1:19" x14ac:dyDescent="0.25">
      <c r="A49" s="19" t="s">
        <v>268</v>
      </c>
      <c r="B49" s="19" t="s">
        <v>39</v>
      </c>
      <c r="C49" s="19" t="s">
        <v>80</v>
      </c>
      <c r="D49" s="6">
        <v>0.3</v>
      </c>
      <c r="E49" s="6">
        <v>6.5</v>
      </c>
      <c r="F49" s="6"/>
      <c r="G49" s="28" t="s">
        <v>315</v>
      </c>
      <c r="H49" s="22">
        <v>0.3</v>
      </c>
      <c r="I49" s="22">
        <v>6.5</v>
      </c>
      <c r="J49" s="20"/>
      <c r="K49" s="20"/>
      <c r="L49" s="20"/>
      <c r="M49" s="20"/>
      <c r="N49" s="20"/>
      <c r="O49" s="20"/>
      <c r="P49" s="20"/>
      <c r="Q49" s="7" t="s">
        <v>270</v>
      </c>
      <c r="R49" t="str">
        <f t="shared" si="0"/>
        <v>Difference</v>
      </c>
      <c r="S49" t="str">
        <f t="shared" si="1"/>
        <v>Difference</v>
      </c>
    </row>
    <row r="50" spans="1:19" x14ac:dyDescent="0.25">
      <c r="A50" s="19" t="s">
        <v>268</v>
      </c>
      <c r="B50" s="19" t="s">
        <v>42</v>
      </c>
      <c r="C50" s="19" t="s">
        <v>81</v>
      </c>
      <c r="D50" s="6">
        <v>0.2</v>
      </c>
      <c r="E50" s="6">
        <v>6.5</v>
      </c>
      <c r="F50" s="6"/>
      <c r="G50" s="20"/>
      <c r="H50" s="20"/>
      <c r="I50" s="20"/>
      <c r="J50" s="20"/>
      <c r="K50" s="20"/>
      <c r="L50" s="20"/>
      <c r="M50" s="20"/>
      <c r="N50" s="20"/>
      <c r="O50" s="20"/>
      <c r="P50" s="20"/>
      <c r="Q50" s="7" t="s">
        <v>270</v>
      </c>
      <c r="R50" t="str">
        <f t="shared" si="0"/>
        <v>Difference</v>
      </c>
      <c r="S50" t="str">
        <f t="shared" si="1"/>
        <v>Difference</v>
      </c>
    </row>
    <row r="51" spans="1:19" x14ac:dyDescent="0.25">
      <c r="A51" s="19" t="s">
        <v>268</v>
      </c>
      <c r="B51" s="19" t="s">
        <v>43</v>
      </c>
      <c r="C51" s="61" t="s">
        <v>94</v>
      </c>
      <c r="D51" s="6">
        <v>3.2</v>
      </c>
      <c r="E51" s="6">
        <v>12</v>
      </c>
      <c r="F51" s="6"/>
      <c r="G51" s="26" t="s">
        <v>316</v>
      </c>
      <c r="H51" s="20">
        <v>3.2</v>
      </c>
      <c r="I51" s="20">
        <v>12</v>
      </c>
      <c r="J51" s="20"/>
      <c r="K51" s="20"/>
      <c r="L51" s="20"/>
      <c r="M51" s="20"/>
      <c r="N51" s="20"/>
      <c r="O51" s="20"/>
      <c r="P51" s="20"/>
      <c r="Q51" s="7" t="s">
        <v>270</v>
      </c>
      <c r="R51" t="str">
        <f t="shared" si="0"/>
        <v>Difference</v>
      </c>
      <c r="S51" t="str">
        <f t="shared" si="1"/>
        <v>Difference</v>
      </c>
    </row>
    <row r="52" spans="1:19" ht="15.75" thickBot="1" x14ac:dyDescent="0.3">
      <c r="A52" s="19" t="s">
        <v>268</v>
      </c>
      <c r="B52" s="19" t="s">
        <v>43</v>
      </c>
      <c r="C52" s="61" t="s">
        <v>95</v>
      </c>
      <c r="D52" s="6">
        <v>2</v>
      </c>
      <c r="E52" s="6">
        <v>8.5</v>
      </c>
      <c r="F52" s="6"/>
      <c r="G52" s="24" t="s">
        <v>317</v>
      </c>
      <c r="H52" s="20">
        <v>2</v>
      </c>
      <c r="I52" s="20">
        <v>8.5</v>
      </c>
      <c r="J52" s="20"/>
      <c r="K52" s="20"/>
      <c r="L52" s="20"/>
      <c r="M52" s="20"/>
      <c r="N52" t="s">
        <v>318</v>
      </c>
      <c r="O52" s="33">
        <v>2</v>
      </c>
      <c r="P52" s="34">
        <v>8.5</v>
      </c>
      <c r="Q52" s="7" t="s">
        <v>270</v>
      </c>
      <c r="R52" t="e">
        <f>IF(D52=#REF!,"Match","Difference")</f>
        <v>#REF!</v>
      </c>
      <c r="S52" t="e">
        <f>IF(E52=#REF!, "Match", "Difference")</f>
        <v>#REF!</v>
      </c>
    </row>
    <row r="53" spans="1:19" x14ac:dyDescent="0.25">
      <c r="A53" s="19" t="s">
        <v>268</v>
      </c>
      <c r="B53" s="19" t="s">
        <v>43</v>
      </c>
      <c r="C53" s="19" t="s">
        <v>93</v>
      </c>
      <c r="D53" s="6">
        <v>17</v>
      </c>
      <c r="E53" s="6">
        <v>38.5</v>
      </c>
      <c r="F53" s="6"/>
      <c r="G53" s="20"/>
      <c r="H53" s="20"/>
      <c r="I53" s="20"/>
      <c r="J53" s="20"/>
      <c r="K53" s="20"/>
      <c r="L53" s="20"/>
      <c r="M53" s="20"/>
      <c r="N53" s="20"/>
      <c r="O53" s="20"/>
      <c r="P53" s="20"/>
      <c r="Q53" s="7" t="s">
        <v>270</v>
      </c>
      <c r="R53" t="str">
        <f t="shared" ref="R53:R117" si="2">IF(D53=O53,"Match","Difference")</f>
        <v>Difference</v>
      </c>
      <c r="S53" t="str">
        <f t="shared" ref="S53:S117" si="3">IF(E53=P53, "Match", "Difference")</f>
        <v>Difference</v>
      </c>
    </row>
    <row r="54" spans="1:19" x14ac:dyDescent="0.25">
      <c r="A54" s="19" t="s">
        <v>268</v>
      </c>
      <c r="B54" s="19" t="s">
        <v>44</v>
      </c>
      <c r="C54" s="61" t="s">
        <v>82</v>
      </c>
      <c r="D54" s="6">
        <v>0.33</v>
      </c>
      <c r="E54" s="6">
        <v>6.5</v>
      </c>
      <c r="F54" s="6"/>
      <c r="G54" s="21" t="s">
        <v>319</v>
      </c>
      <c r="H54" s="22">
        <v>0.23</v>
      </c>
      <c r="I54" s="22">
        <v>6.5</v>
      </c>
      <c r="J54" s="20"/>
      <c r="K54" s="20"/>
      <c r="L54" s="20"/>
      <c r="M54" s="20"/>
      <c r="N54" s="20" t="s">
        <v>320</v>
      </c>
      <c r="O54" s="20"/>
      <c r="P54" s="20"/>
      <c r="Q54" s="7" t="s">
        <v>270</v>
      </c>
      <c r="R54" t="str">
        <f t="shared" si="2"/>
        <v>Difference</v>
      </c>
      <c r="S54" t="str">
        <f t="shared" si="3"/>
        <v>Difference</v>
      </c>
    </row>
    <row r="55" spans="1:19" x14ac:dyDescent="0.25">
      <c r="A55" s="19" t="s">
        <v>321</v>
      </c>
      <c r="B55" s="19" t="s">
        <v>254</v>
      </c>
      <c r="C55" s="19" t="s">
        <v>249</v>
      </c>
      <c r="D55" s="6">
        <v>0.51</v>
      </c>
      <c r="E55" s="6">
        <v>4</v>
      </c>
      <c r="F55" s="6"/>
      <c r="G55" s="19" t="s">
        <v>574</v>
      </c>
      <c r="H55" s="179">
        <v>0.51</v>
      </c>
      <c r="I55" s="179">
        <v>4</v>
      </c>
      <c r="J55" s="19" t="s">
        <v>574</v>
      </c>
      <c r="K55" s="179">
        <v>0.51</v>
      </c>
      <c r="L55" s="179">
        <v>4</v>
      </c>
      <c r="M55" s="20"/>
      <c r="N55" s="19"/>
      <c r="O55" s="179"/>
      <c r="P55" s="179"/>
      <c r="Q55" s="7" t="s">
        <v>270</v>
      </c>
      <c r="R55" t="str">
        <f t="shared" si="2"/>
        <v>Difference</v>
      </c>
      <c r="S55" t="str">
        <f t="shared" si="3"/>
        <v>Difference</v>
      </c>
    </row>
    <row r="56" spans="1:19" x14ac:dyDescent="0.25">
      <c r="A56" s="19" t="s">
        <v>321</v>
      </c>
      <c r="B56" s="19" t="s">
        <v>97</v>
      </c>
      <c r="C56" s="19" t="s">
        <v>178</v>
      </c>
      <c r="D56" s="6">
        <v>0.51</v>
      </c>
      <c r="E56" s="6">
        <v>2.2000000000000002</v>
      </c>
      <c r="F56" s="6"/>
      <c r="G56" s="24" t="s">
        <v>322</v>
      </c>
      <c r="H56" s="22">
        <v>0.51</v>
      </c>
      <c r="I56" s="22">
        <v>2.2000000000000002</v>
      </c>
      <c r="J56" s="22"/>
      <c r="K56" s="22"/>
      <c r="L56" s="22"/>
      <c r="M56" s="22"/>
      <c r="N56" s="22" t="s">
        <v>323</v>
      </c>
      <c r="O56" s="22">
        <v>0.51</v>
      </c>
      <c r="P56" s="22">
        <v>2.2000000000000002</v>
      </c>
      <c r="Q56" s="7" t="s">
        <v>270</v>
      </c>
      <c r="R56" t="str">
        <f t="shared" si="2"/>
        <v>Match</v>
      </c>
      <c r="S56" t="str">
        <f t="shared" si="3"/>
        <v>Match</v>
      </c>
    </row>
    <row r="57" spans="1:19" x14ac:dyDescent="0.25">
      <c r="A57" s="19" t="s">
        <v>321</v>
      </c>
      <c r="B57" s="19" t="s">
        <v>97</v>
      </c>
      <c r="C57" s="19" t="s">
        <v>179</v>
      </c>
      <c r="D57" s="6">
        <v>0.16</v>
      </c>
      <c r="E57" s="6">
        <v>1.5</v>
      </c>
      <c r="F57" s="6"/>
      <c r="G57" s="24" t="s">
        <v>324</v>
      </c>
      <c r="H57" s="20">
        <v>0.16</v>
      </c>
      <c r="I57" s="20">
        <v>1.5</v>
      </c>
      <c r="J57" t="s">
        <v>325</v>
      </c>
      <c r="K57" s="20">
        <v>0.16</v>
      </c>
      <c r="L57" s="20">
        <v>1.5</v>
      </c>
      <c r="M57" s="20"/>
      <c r="N57" s="20" t="s">
        <v>326</v>
      </c>
      <c r="O57" s="20">
        <v>0.16</v>
      </c>
      <c r="P57" s="20">
        <v>1.5</v>
      </c>
      <c r="Q57" s="7" t="s">
        <v>270</v>
      </c>
      <c r="R57" t="str">
        <f t="shared" si="2"/>
        <v>Match</v>
      </c>
      <c r="S57" t="str">
        <f t="shared" si="3"/>
        <v>Match</v>
      </c>
    </row>
    <row r="58" spans="1:19" x14ac:dyDescent="0.25">
      <c r="A58" s="19" t="s">
        <v>321</v>
      </c>
      <c r="B58" s="19" t="s">
        <v>98</v>
      </c>
      <c r="C58" s="19" t="s">
        <v>180</v>
      </c>
      <c r="D58" s="6">
        <v>0.45</v>
      </c>
      <c r="E58" s="6">
        <v>2.2000000000000002</v>
      </c>
      <c r="F58" s="6"/>
      <c r="G58" s="24" t="s">
        <v>327</v>
      </c>
      <c r="H58" s="22">
        <v>0.45</v>
      </c>
      <c r="I58" s="22">
        <v>2.2000000000000002</v>
      </c>
      <c r="J58" s="20" t="s">
        <v>328</v>
      </c>
      <c r="K58" s="20">
        <v>0.45</v>
      </c>
      <c r="L58" s="20">
        <v>2.2000000000000002</v>
      </c>
      <c r="M58" s="20"/>
      <c r="N58" s="22" t="s">
        <v>329</v>
      </c>
      <c r="O58" s="22">
        <v>0.45</v>
      </c>
      <c r="P58" s="22">
        <v>2.2000000000000002</v>
      </c>
      <c r="Q58" s="7" t="s">
        <v>270</v>
      </c>
      <c r="R58" t="str">
        <f t="shared" si="2"/>
        <v>Match</v>
      </c>
      <c r="S58" t="str">
        <f t="shared" si="3"/>
        <v>Match</v>
      </c>
    </row>
    <row r="59" spans="1:19" x14ac:dyDescent="0.25">
      <c r="A59" s="19" t="s">
        <v>321</v>
      </c>
      <c r="B59" s="19" t="s">
        <v>98</v>
      </c>
      <c r="C59" s="19" t="s">
        <v>181</v>
      </c>
      <c r="D59" s="6">
        <v>0.16</v>
      </c>
      <c r="E59" s="6">
        <v>1.5</v>
      </c>
      <c r="F59" s="6"/>
      <c r="G59" s="24" t="s">
        <v>330</v>
      </c>
      <c r="H59" s="20">
        <v>0.16</v>
      </c>
      <c r="I59" s="20">
        <v>1.5</v>
      </c>
      <c r="J59" s="20" t="s">
        <v>331</v>
      </c>
      <c r="K59" s="20">
        <v>0.16</v>
      </c>
      <c r="L59" s="20">
        <v>1.5</v>
      </c>
      <c r="M59" s="20"/>
      <c r="N59" s="20" t="s">
        <v>332</v>
      </c>
      <c r="O59" s="20">
        <v>0.16</v>
      </c>
      <c r="P59" s="20">
        <v>1.5</v>
      </c>
      <c r="Q59" s="7" t="s">
        <v>270</v>
      </c>
      <c r="R59" t="str">
        <f t="shared" si="2"/>
        <v>Match</v>
      </c>
      <c r="S59" t="str">
        <f t="shared" si="3"/>
        <v>Match</v>
      </c>
    </row>
    <row r="60" spans="1:19" x14ac:dyDescent="0.25">
      <c r="A60" s="19" t="s">
        <v>321</v>
      </c>
      <c r="B60" s="19" t="s">
        <v>99</v>
      </c>
      <c r="C60" s="19" t="s">
        <v>182</v>
      </c>
      <c r="D60" s="6">
        <v>0.51</v>
      </c>
      <c r="E60" s="6">
        <v>2.2000000000000002</v>
      </c>
      <c r="F60" s="6"/>
      <c r="G60" s="24" t="s">
        <v>333</v>
      </c>
      <c r="H60" s="22">
        <v>0.51</v>
      </c>
      <c r="I60" s="22">
        <v>2.2000000000000002</v>
      </c>
      <c r="J60" s="20" t="s">
        <v>334</v>
      </c>
      <c r="K60" s="20">
        <v>0.51</v>
      </c>
      <c r="L60" s="20">
        <v>2.2000000000000002</v>
      </c>
      <c r="M60" s="20"/>
      <c r="N60" s="22" t="s">
        <v>335</v>
      </c>
      <c r="O60" s="22">
        <v>0.51</v>
      </c>
      <c r="P60" s="22">
        <v>2.2000000000000002</v>
      </c>
      <c r="R60" t="str">
        <f t="shared" si="2"/>
        <v>Match</v>
      </c>
      <c r="S60" t="str">
        <f t="shared" si="3"/>
        <v>Match</v>
      </c>
    </row>
    <row r="61" spans="1:19" x14ac:dyDescent="0.25">
      <c r="A61" s="19" t="s">
        <v>321</v>
      </c>
      <c r="B61" s="19" t="s">
        <v>99</v>
      </c>
      <c r="C61" s="19" t="s">
        <v>183</v>
      </c>
      <c r="D61" s="23">
        <v>0.16</v>
      </c>
      <c r="E61" s="23">
        <v>1.5</v>
      </c>
      <c r="F61" s="23"/>
      <c r="G61" s="24" t="s">
        <v>336</v>
      </c>
      <c r="H61" s="20">
        <v>0.16</v>
      </c>
      <c r="I61" s="20">
        <v>1.5</v>
      </c>
      <c r="J61" s="20" t="s">
        <v>337</v>
      </c>
      <c r="K61" s="20">
        <v>0.16</v>
      </c>
      <c r="L61" s="20">
        <v>1.5</v>
      </c>
      <c r="M61" s="20"/>
      <c r="N61" s="20" t="s">
        <v>338</v>
      </c>
      <c r="O61" s="20">
        <v>0.16</v>
      </c>
      <c r="P61" s="20">
        <v>1.5</v>
      </c>
      <c r="R61" t="str">
        <f t="shared" si="2"/>
        <v>Match</v>
      </c>
      <c r="S61" t="str">
        <f t="shared" si="3"/>
        <v>Match</v>
      </c>
    </row>
    <row r="62" spans="1:19" x14ac:dyDescent="0.25">
      <c r="A62" s="19" t="s">
        <v>321</v>
      </c>
      <c r="B62" s="19" t="s">
        <v>100</v>
      </c>
      <c r="C62" s="19" t="s">
        <v>184</v>
      </c>
      <c r="D62" s="6">
        <v>1.5</v>
      </c>
      <c r="E62" s="6">
        <v>2.2000000000000002</v>
      </c>
      <c r="F62" s="6"/>
      <c r="G62" s="24" t="s">
        <v>339</v>
      </c>
      <c r="H62" s="22">
        <v>1.5</v>
      </c>
      <c r="I62" s="22">
        <v>2.2000000000000002</v>
      </c>
      <c r="J62" s="20"/>
      <c r="K62" s="20"/>
      <c r="L62" s="20"/>
      <c r="M62" s="20"/>
      <c r="N62" s="22" t="s">
        <v>340</v>
      </c>
      <c r="O62" s="22">
        <v>1.5</v>
      </c>
      <c r="P62" s="22">
        <v>2.2000000000000002</v>
      </c>
      <c r="R62" t="str">
        <f t="shared" si="2"/>
        <v>Match</v>
      </c>
      <c r="S62" t="str">
        <f t="shared" si="3"/>
        <v>Match</v>
      </c>
    </row>
    <row r="63" spans="1:19" x14ac:dyDescent="0.25">
      <c r="A63" s="19" t="s">
        <v>321</v>
      </c>
      <c r="B63" s="19" t="s">
        <v>101</v>
      </c>
      <c r="C63" s="19" t="s">
        <v>185</v>
      </c>
      <c r="D63" s="6">
        <v>1.5</v>
      </c>
      <c r="E63" s="6">
        <v>2.2000000000000002</v>
      </c>
      <c r="F63" s="6"/>
      <c r="G63" s="24" t="s">
        <v>341</v>
      </c>
      <c r="H63" s="22">
        <v>1.5</v>
      </c>
      <c r="I63" s="22">
        <v>2.2000000000000002</v>
      </c>
      <c r="J63" s="20" t="s">
        <v>342</v>
      </c>
      <c r="K63" s="20">
        <v>1.5</v>
      </c>
      <c r="L63" s="20">
        <v>2.2000000000000002</v>
      </c>
      <c r="M63" s="20"/>
      <c r="N63" s="22" t="s">
        <v>343</v>
      </c>
      <c r="O63" s="22">
        <v>1.5</v>
      </c>
      <c r="P63" s="22">
        <v>2.2000000000000002</v>
      </c>
      <c r="R63" t="str">
        <f t="shared" si="2"/>
        <v>Match</v>
      </c>
      <c r="S63" t="str">
        <f t="shared" si="3"/>
        <v>Match</v>
      </c>
    </row>
    <row r="64" spans="1:19" x14ac:dyDescent="0.25">
      <c r="A64" s="19" t="s">
        <v>321</v>
      </c>
      <c r="B64" s="19" t="s">
        <v>102</v>
      </c>
      <c r="C64" s="19" t="s">
        <v>186</v>
      </c>
      <c r="D64" s="6">
        <v>0.6</v>
      </c>
      <c r="E64" s="6">
        <v>2.2000000000000002</v>
      </c>
      <c r="F64" s="6"/>
      <c r="G64" s="24" t="s">
        <v>344</v>
      </c>
      <c r="H64" s="22">
        <v>0.6</v>
      </c>
      <c r="I64" s="22">
        <v>2.2000000000000002</v>
      </c>
      <c r="J64" s="20" t="s">
        <v>345</v>
      </c>
      <c r="K64" s="20">
        <v>0.6</v>
      </c>
      <c r="L64" s="20">
        <v>2.2000000000000002</v>
      </c>
      <c r="M64" s="20"/>
      <c r="N64" s="22" t="s">
        <v>346</v>
      </c>
      <c r="O64" s="22">
        <v>0.6</v>
      </c>
      <c r="P64" s="22">
        <v>2.2000000000000002</v>
      </c>
      <c r="R64" t="str">
        <f t="shared" si="2"/>
        <v>Match</v>
      </c>
      <c r="S64" t="str">
        <f t="shared" si="3"/>
        <v>Match</v>
      </c>
    </row>
    <row r="65" spans="1:19" x14ac:dyDescent="0.25">
      <c r="A65" s="19" t="s">
        <v>321</v>
      </c>
      <c r="B65" s="19" t="s">
        <v>102</v>
      </c>
      <c r="C65" s="19" t="s">
        <v>187</v>
      </c>
      <c r="D65" s="23">
        <v>0.16</v>
      </c>
      <c r="E65" s="23">
        <v>1.5</v>
      </c>
      <c r="F65" s="23"/>
      <c r="G65" s="24" t="s">
        <v>347</v>
      </c>
      <c r="H65" s="20">
        <v>0.16</v>
      </c>
      <c r="I65" s="20">
        <v>1.5</v>
      </c>
      <c r="J65" s="20" t="s">
        <v>348</v>
      </c>
      <c r="K65" s="20">
        <v>0.16</v>
      </c>
      <c r="L65" s="20">
        <v>1.5</v>
      </c>
      <c r="M65" s="20"/>
      <c r="N65" s="20" t="s">
        <v>349</v>
      </c>
      <c r="O65" s="20">
        <v>0.16</v>
      </c>
      <c r="P65" s="20">
        <v>1.5</v>
      </c>
      <c r="Q65" s="7" t="s">
        <v>270</v>
      </c>
      <c r="R65" t="str">
        <f t="shared" si="2"/>
        <v>Match</v>
      </c>
      <c r="S65" t="str">
        <f t="shared" si="3"/>
        <v>Match</v>
      </c>
    </row>
    <row r="66" spans="1:19" x14ac:dyDescent="0.25">
      <c r="A66" s="19" t="s">
        <v>321</v>
      </c>
      <c r="B66" s="19" t="s">
        <v>103</v>
      </c>
      <c r="C66" s="19" t="s">
        <v>188</v>
      </c>
      <c r="D66" s="6">
        <v>0.6</v>
      </c>
      <c r="E66" s="6">
        <v>2.2000000000000002</v>
      </c>
      <c r="F66" s="6"/>
      <c r="G66" s="24" t="s">
        <v>350</v>
      </c>
      <c r="H66" s="22">
        <v>0.6</v>
      </c>
      <c r="I66" s="22">
        <v>2.2000000000000002</v>
      </c>
      <c r="J66" s="20" t="s">
        <v>351</v>
      </c>
      <c r="K66" s="20">
        <v>0.6</v>
      </c>
      <c r="L66" s="20">
        <v>2.2000000000000002</v>
      </c>
      <c r="M66" s="20"/>
      <c r="N66" s="22" t="s">
        <v>352</v>
      </c>
      <c r="O66" s="22">
        <v>0.6</v>
      </c>
      <c r="P66" s="22">
        <v>2.2000000000000002</v>
      </c>
      <c r="Q66" s="7" t="s">
        <v>270</v>
      </c>
      <c r="R66" t="str">
        <f t="shared" si="2"/>
        <v>Match</v>
      </c>
      <c r="S66" t="str">
        <f t="shared" si="3"/>
        <v>Match</v>
      </c>
    </row>
    <row r="67" spans="1:19" x14ac:dyDescent="0.25">
      <c r="A67" s="19" t="s">
        <v>321</v>
      </c>
      <c r="B67" s="19" t="s">
        <v>103</v>
      </c>
      <c r="C67" s="19" t="s">
        <v>189</v>
      </c>
      <c r="D67" s="6">
        <v>0.16</v>
      </c>
      <c r="E67" s="6">
        <v>1.5</v>
      </c>
      <c r="F67" s="6"/>
      <c r="G67" s="24" t="s">
        <v>353</v>
      </c>
      <c r="H67" s="20">
        <v>0.16</v>
      </c>
      <c r="I67" s="20">
        <v>1.5</v>
      </c>
      <c r="J67" s="20" t="s">
        <v>354</v>
      </c>
      <c r="K67" s="20">
        <v>0.16</v>
      </c>
      <c r="L67" s="20">
        <v>1.5</v>
      </c>
      <c r="M67" s="20"/>
      <c r="N67" s="20" t="s">
        <v>355</v>
      </c>
      <c r="O67" s="20">
        <v>0.16</v>
      </c>
      <c r="P67" s="20">
        <v>1.5</v>
      </c>
      <c r="Q67" s="7" t="s">
        <v>270</v>
      </c>
      <c r="R67" t="str">
        <f t="shared" si="2"/>
        <v>Match</v>
      </c>
      <c r="S67" t="str">
        <f t="shared" si="3"/>
        <v>Match</v>
      </c>
    </row>
    <row r="68" spans="1:19" x14ac:dyDescent="0.25">
      <c r="A68" s="19" t="s">
        <v>321</v>
      </c>
      <c r="B68" s="19" t="s">
        <v>230</v>
      </c>
      <c r="C68" s="19" t="s">
        <v>236</v>
      </c>
      <c r="D68" s="6">
        <v>0.3</v>
      </c>
      <c r="E68" s="6">
        <v>5</v>
      </c>
      <c r="F68" s="6"/>
      <c r="G68" s="20"/>
      <c r="H68" s="20"/>
      <c r="I68" s="20"/>
      <c r="J68" s="20"/>
      <c r="K68" s="20"/>
      <c r="L68" s="20"/>
      <c r="M68" s="20"/>
      <c r="N68" s="20"/>
      <c r="O68" s="20"/>
      <c r="P68" s="20"/>
      <c r="R68" t="str">
        <f t="shared" si="2"/>
        <v>Difference</v>
      </c>
      <c r="S68" t="str">
        <f t="shared" si="3"/>
        <v>Difference</v>
      </c>
    </row>
    <row r="69" spans="1:19" x14ac:dyDescent="0.25">
      <c r="A69" s="19" t="s">
        <v>321</v>
      </c>
      <c r="B69" s="19" t="s">
        <v>231</v>
      </c>
      <c r="C69" s="19" t="s">
        <v>237</v>
      </c>
      <c r="D69" s="6">
        <v>0.3</v>
      </c>
      <c r="E69" s="6">
        <v>5</v>
      </c>
      <c r="F69" s="6"/>
      <c r="G69" s="20"/>
      <c r="H69" s="20"/>
      <c r="I69" s="20"/>
      <c r="J69" s="20"/>
      <c r="K69" s="20"/>
      <c r="L69" s="20"/>
      <c r="M69" s="20"/>
      <c r="N69" s="20"/>
      <c r="O69" s="20"/>
      <c r="P69" s="20"/>
      <c r="R69" t="str">
        <f t="shared" si="2"/>
        <v>Difference</v>
      </c>
      <c r="S69" t="str">
        <f t="shared" si="3"/>
        <v>Difference</v>
      </c>
    </row>
    <row r="70" spans="1:19" x14ac:dyDescent="0.25">
      <c r="A70" s="19" t="s">
        <v>321</v>
      </c>
      <c r="B70" s="19" t="s">
        <v>232</v>
      </c>
      <c r="C70" s="19" t="s">
        <v>237</v>
      </c>
      <c r="D70" s="6">
        <v>0.3</v>
      </c>
      <c r="E70" s="6">
        <v>5</v>
      </c>
      <c r="F70" s="6"/>
      <c r="G70" s="20"/>
      <c r="H70" s="20"/>
      <c r="I70" s="20"/>
      <c r="J70" s="20"/>
      <c r="K70" s="20"/>
      <c r="L70" s="20"/>
      <c r="M70" s="20"/>
      <c r="N70" s="20"/>
      <c r="O70" s="20"/>
      <c r="P70" s="20"/>
      <c r="R70" t="str">
        <f t="shared" si="2"/>
        <v>Difference</v>
      </c>
      <c r="S70" t="str">
        <f t="shared" si="3"/>
        <v>Difference</v>
      </c>
    </row>
    <row r="71" spans="1:19" x14ac:dyDescent="0.25">
      <c r="A71" s="19" t="s">
        <v>321</v>
      </c>
      <c r="B71" s="19" t="s">
        <v>233</v>
      </c>
      <c r="C71" s="19" t="s">
        <v>238</v>
      </c>
      <c r="D71" s="6">
        <v>0.4</v>
      </c>
      <c r="E71" s="6">
        <v>7.6</v>
      </c>
      <c r="F71" s="6"/>
      <c r="G71" s="20"/>
      <c r="H71" s="20"/>
      <c r="I71" s="20"/>
      <c r="J71" s="20"/>
      <c r="K71" s="20"/>
      <c r="L71" s="20"/>
      <c r="M71" s="20"/>
      <c r="N71" s="20"/>
      <c r="O71" s="20"/>
      <c r="P71" s="20"/>
      <c r="R71" t="str">
        <f t="shared" si="2"/>
        <v>Difference</v>
      </c>
      <c r="S71" t="str">
        <f t="shared" si="3"/>
        <v>Difference</v>
      </c>
    </row>
    <row r="72" spans="1:19" x14ac:dyDescent="0.25">
      <c r="A72" s="19" t="s">
        <v>321</v>
      </c>
      <c r="B72" s="19" t="s">
        <v>233</v>
      </c>
      <c r="C72" s="19" t="s">
        <v>239</v>
      </c>
      <c r="D72" s="6">
        <v>0.4</v>
      </c>
      <c r="E72" s="6">
        <v>7.6</v>
      </c>
      <c r="F72" s="6"/>
      <c r="G72" s="20"/>
      <c r="H72" s="20"/>
      <c r="I72" s="20"/>
      <c r="J72" s="20"/>
      <c r="K72" s="20"/>
      <c r="L72" s="20"/>
      <c r="M72" s="20"/>
      <c r="N72" s="20"/>
      <c r="O72" s="20"/>
      <c r="P72" s="20"/>
      <c r="R72" t="str">
        <f t="shared" si="2"/>
        <v>Difference</v>
      </c>
      <c r="S72" t="str">
        <f t="shared" si="3"/>
        <v>Difference</v>
      </c>
    </row>
    <row r="73" spans="1:19" x14ac:dyDescent="0.25">
      <c r="A73" s="19" t="s">
        <v>321</v>
      </c>
      <c r="B73" s="19" t="s">
        <v>234</v>
      </c>
      <c r="C73" s="19" t="s">
        <v>240</v>
      </c>
      <c r="D73" s="6">
        <v>0.4</v>
      </c>
      <c r="E73" s="6">
        <v>5.0999999999999996</v>
      </c>
      <c r="F73" s="6"/>
      <c r="G73" s="20"/>
      <c r="H73" s="20"/>
      <c r="I73" s="20"/>
      <c r="J73" s="20"/>
      <c r="K73" s="20"/>
      <c r="L73" s="20"/>
      <c r="M73" s="20"/>
      <c r="N73" s="20"/>
      <c r="O73" s="20"/>
      <c r="P73" s="20"/>
      <c r="R73" t="str">
        <f t="shared" si="2"/>
        <v>Difference</v>
      </c>
      <c r="S73" t="str">
        <f t="shared" si="3"/>
        <v>Difference</v>
      </c>
    </row>
    <row r="74" spans="1:19" x14ac:dyDescent="0.25">
      <c r="A74" s="19" t="s">
        <v>321</v>
      </c>
      <c r="B74" s="19" t="s">
        <v>234</v>
      </c>
      <c r="C74" s="19" t="s">
        <v>241</v>
      </c>
      <c r="D74" s="6">
        <v>0.3</v>
      </c>
      <c r="E74" s="6">
        <v>5</v>
      </c>
      <c r="F74" s="6"/>
      <c r="G74" s="20"/>
      <c r="H74" s="20"/>
      <c r="I74" s="20"/>
      <c r="J74" s="20"/>
      <c r="K74" s="20"/>
      <c r="L74" s="20"/>
      <c r="M74" s="20"/>
      <c r="N74" s="20"/>
      <c r="O74" s="20"/>
      <c r="P74" s="20"/>
      <c r="Q74" s="7" t="s">
        <v>270</v>
      </c>
      <c r="R74" t="str">
        <f t="shared" si="2"/>
        <v>Difference</v>
      </c>
      <c r="S74" t="str">
        <f t="shared" si="3"/>
        <v>Difference</v>
      </c>
    </row>
    <row r="75" spans="1:19" x14ac:dyDescent="0.25">
      <c r="A75" s="19" t="s">
        <v>321</v>
      </c>
      <c r="B75" s="19" t="s">
        <v>235</v>
      </c>
      <c r="C75" s="19" t="s">
        <v>242</v>
      </c>
      <c r="D75" s="6">
        <v>0.3</v>
      </c>
      <c r="E75" s="6">
        <v>5.0999999999999996</v>
      </c>
      <c r="F75" s="6"/>
      <c r="G75" s="20"/>
      <c r="H75" s="20"/>
      <c r="I75" s="20"/>
      <c r="J75" s="20"/>
      <c r="K75" s="20"/>
      <c r="L75" s="20"/>
      <c r="M75" s="20"/>
      <c r="N75" s="20"/>
      <c r="O75" s="20"/>
      <c r="P75" s="20"/>
      <c r="Q75" s="7" t="s">
        <v>270</v>
      </c>
      <c r="R75" t="str">
        <f t="shared" si="2"/>
        <v>Difference</v>
      </c>
      <c r="S75" t="str">
        <f t="shared" si="3"/>
        <v>Difference</v>
      </c>
    </row>
    <row r="76" spans="1:19" x14ac:dyDescent="0.25">
      <c r="A76" s="19" t="s">
        <v>321</v>
      </c>
      <c r="B76" s="19" t="s">
        <v>235</v>
      </c>
      <c r="C76" s="19" t="s">
        <v>243</v>
      </c>
      <c r="D76" s="6">
        <v>0.3</v>
      </c>
      <c r="E76" s="6">
        <v>5.0999999999999996</v>
      </c>
      <c r="F76" s="6"/>
      <c r="G76" s="26" t="s">
        <v>356</v>
      </c>
      <c r="H76" s="20">
        <v>0.3</v>
      </c>
      <c r="I76" s="20">
        <v>5</v>
      </c>
      <c r="J76" s="20"/>
      <c r="K76" s="20"/>
      <c r="L76" s="20"/>
      <c r="M76" s="20"/>
      <c r="N76" s="20"/>
      <c r="O76" s="20"/>
      <c r="P76" s="20"/>
      <c r="R76" t="str">
        <f t="shared" si="2"/>
        <v>Difference</v>
      </c>
      <c r="S76" t="str">
        <f t="shared" si="3"/>
        <v>Difference</v>
      </c>
    </row>
    <row r="77" spans="1:19" x14ac:dyDescent="0.25">
      <c r="A77" s="19" t="s">
        <v>321</v>
      </c>
      <c r="B77" s="19" t="s">
        <v>250</v>
      </c>
      <c r="C77" s="19" t="s">
        <v>244</v>
      </c>
      <c r="D77" s="6">
        <v>0.3</v>
      </c>
      <c r="E77" s="6">
        <v>11.5</v>
      </c>
      <c r="F77" s="6"/>
      <c r="G77" s="20"/>
      <c r="H77" s="20"/>
      <c r="I77" s="20"/>
      <c r="J77" s="20"/>
      <c r="K77" s="20"/>
      <c r="L77" s="20"/>
      <c r="M77" s="20"/>
      <c r="N77" s="20"/>
      <c r="O77" s="20"/>
      <c r="P77" s="20"/>
      <c r="R77" t="str">
        <f t="shared" si="2"/>
        <v>Difference</v>
      </c>
      <c r="S77" t="str">
        <f t="shared" si="3"/>
        <v>Difference</v>
      </c>
    </row>
    <row r="78" spans="1:19" x14ac:dyDescent="0.25">
      <c r="A78" s="19" t="s">
        <v>321</v>
      </c>
      <c r="B78" s="19" t="s">
        <v>251</v>
      </c>
      <c r="C78" s="19" t="s">
        <v>245</v>
      </c>
      <c r="D78" s="6">
        <v>0.4</v>
      </c>
      <c r="E78" s="6">
        <v>7.6</v>
      </c>
      <c r="F78" s="6"/>
      <c r="G78" s="26" t="s">
        <v>357</v>
      </c>
      <c r="H78" s="20">
        <v>0.4</v>
      </c>
      <c r="I78" s="20">
        <v>7.6</v>
      </c>
      <c r="J78" t="s">
        <v>358</v>
      </c>
      <c r="K78" s="20">
        <v>0.4</v>
      </c>
      <c r="L78" s="20">
        <v>7.6</v>
      </c>
      <c r="M78" s="20"/>
      <c r="N78" s="20"/>
      <c r="O78" s="20"/>
      <c r="P78" s="20"/>
      <c r="Q78" s="7" t="s">
        <v>270</v>
      </c>
      <c r="R78" t="str">
        <f t="shared" si="2"/>
        <v>Difference</v>
      </c>
      <c r="S78" t="str">
        <f t="shared" si="3"/>
        <v>Difference</v>
      </c>
    </row>
    <row r="79" spans="1:19" x14ac:dyDescent="0.25">
      <c r="A79" s="19" t="s">
        <v>321</v>
      </c>
      <c r="B79" s="19" t="s">
        <v>252</v>
      </c>
      <c r="C79" s="19" t="s">
        <v>246</v>
      </c>
      <c r="D79" s="6">
        <v>0.3</v>
      </c>
      <c r="E79" s="6">
        <v>5.0999999999999996</v>
      </c>
      <c r="F79" s="6"/>
      <c r="H79" s="6"/>
      <c r="I79" s="6"/>
      <c r="Q79" s="7" t="s">
        <v>270</v>
      </c>
      <c r="R79" t="str">
        <f t="shared" si="2"/>
        <v>Difference</v>
      </c>
      <c r="S79" t="str">
        <f t="shared" si="3"/>
        <v>Difference</v>
      </c>
    </row>
    <row r="80" spans="1:19" x14ac:dyDescent="0.25">
      <c r="A80" s="19" t="s">
        <v>321</v>
      </c>
      <c r="B80" s="19" t="s">
        <v>253</v>
      </c>
      <c r="C80" s="19" t="s">
        <v>531</v>
      </c>
      <c r="D80" s="6">
        <v>0.26</v>
      </c>
      <c r="E80" s="6">
        <v>7.6</v>
      </c>
      <c r="F80" s="6"/>
      <c r="G80" s="19" t="s">
        <v>359</v>
      </c>
      <c r="H80" s="6">
        <v>0.26</v>
      </c>
      <c r="I80" s="6">
        <v>7.6</v>
      </c>
      <c r="J80" t="s">
        <v>360</v>
      </c>
      <c r="K80" s="6">
        <v>0.26</v>
      </c>
      <c r="L80" s="6">
        <v>7.6</v>
      </c>
      <c r="M80" s="6"/>
      <c r="Q80" s="7" t="s">
        <v>270</v>
      </c>
      <c r="R80" t="str">
        <f t="shared" si="2"/>
        <v>Difference</v>
      </c>
      <c r="S80" t="str">
        <f t="shared" si="3"/>
        <v>Difference</v>
      </c>
    </row>
    <row r="81" spans="1:19" x14ac:dyDescent="0.25">
      <c r="A81" s="19" t="s">
        <v>321</v>
      </c>
      <c r="B81" s="19" t="s">
        <v>104</v>
      </c>
      <c r="C81" s="19" t="s">
        <v>190</v>
      </c>
      <c r="D81">
        <v>0.26</v>
      </c>
      <c r="E81">
        <v>7.2</v>
      </c>
      <c r="G81" s="19" t="s">
        <v>361</v>
      </c>
      <c r="H81">
        <v>0.26</v>
      </c>
      <c r="I81">
        <v>7.2</v>
      </c>
      <c r="J81" t="s">
        <v>362</v>
      </c>
      <c r="K81">
        <v>0.26</v>
      </c>
      <c r="L81">
        <v>7.2</v>
      </c>
      <c r="N81" t="s">
        <v>363</v>
      </c>
      <c r="O81">
        <v>0.26</v>
      </c>
      <c r="P81">
        <v>7.2</v>
      </c>
      <c r="Q81" s="7" t="s">
        <v>270</v>
      </c>
      <c r="R81" t="str">
        <f t="shared" si="2"/>
        <v>Match</v>
      </c>
      <c r="S81" t="str">
        <f t="shared" si="3"/>
        <v>Match</v>
      </c>
    </row>
    <row r="82" spans="1:19" x14ac:dyDescent="0.25">
      <c r="A82" s="19" t="s">
        <v>321</v>
      </c>
      <c r="B82" s="19" t="s">
        <v>105</v>
      </c>
      <c r="C82" s="19" t="s">
        <v>191</v>
      </c>
      <c r="D82">
        <v>0.36</v>
      </c>
      <c r="E82">
        <v>7.2</v>
      </c>
      <c r="G82" s="19" t="s">
        <v>364</v>
      </c>
      <c r="H82">
        <v>0.36</v>
      </c>
      <c r="I82">
        <v>7.2</v>
      </c>
      <c r="J82" s="19" t="s">
        <v>364</v>
      </c>
      <c r="K82">
        <v>0.36</v>
      </c>
      <c r="L82">
        <v>7.2</v>
      </c>
      <c r="N82" t="s">
        <v>365</v>
      </c>
      <c r="O82">
        <v>0.36</v>
      </c>
      <c r="P82">
        <v>7.2</v>
      </c>
      <c r="Q82" s="7" t="s">
        <v>270</v>
      </c>
      <c r="R82" t="str">
        <f t="shared" si="2"/>
        <v>Match</v>
      </c>
      <c r="S82" t="str">
        <f t="shared" si="3"/>
        <v>Match</v>
      </c>
    </row>
    <row r="83" spans="1:19" x14ac:dyDescent="0.25">
      <c r="A83" s="19" t="s">
        <v>321</v>
      </c>
      <c r="B83" s="19" t="s">
        <v>106</v>
      </c>
      <c r="C83" s="19" t="s">
        <v>192</v>
      </c>
      <c r="D83">
        <v>0.36</v>
      </c>
      <c r="E83">
        <v>7.2</v>
      </c>
      <c r="G83" s="19" t="s">
        <v>366</v>
      </c>
      <c r="H83">
        <v>0.36</v>
      </c>
      <c r="I83">
        <v>7.2</v>
      </c>
      <c r="J83" t="s">
        <v>367</v>
      </c>
      <c r="K83">
        <v>0.36</v>
      </c>
      <c r="L83">
        <v>7.2</v>
      </c>
      <c r="N83" t="s">
        <v>368</v>
      </c>
      <c r="O83">
        <v>0.36</v>
      </c>
      <c r="P83">
        <v>7.2</v>
      </c>
      <c r="Q83" s="7" t="s">
        <v>270</v>
      </c>
      <c r="R83" t="str">
        <f t="shared" si="2"/>
        <v>Match</v>
      </c>
      <c r="S83" t="str">
        <f t="shared" si="3"/>
        <v>Match</v>
      </c>
    </row>
    <row r="84" spans="1:19" x14ac:dyDescent="0.25">
      <c r="A84" s="19" t="s">
        <v>321</v>
      </c>
      <c r="B84" s="19" t="s">
        <v>104</v>
      </c>
      <c r="C84" s="19" t="s">
        <v>193</v>
      </c>
      <c r="D84">
        <v>0.26</v>
      </c>
      <c r="E84">
        <v>7.2</v>
      </c>
      <c r="H84" s="6"/>
      <c r="I84" s="6"/>
      <c r="N84" t="s">
        <v>369</v>
      </c>
      <c r="O84">
        <v>0.26</v>
      </c>
      <c r="P84">
        <v>7.2</v>
      </c>
      <c r="Q84" s="7" t="s">
        <v>270</v>
      </c>
      <c r="R84" t="str">
        <f t="shared" si="2"/>
        <v>Match</v>
      </c>
      <c r="S84" t="str">
        <f t="shared" si="3"/>
        <v>Match</v>
      </c>
    </row>
    <row r="85" spans="1:19" x14ac:dyDescent="0.25">
      <c r="A85" s="19" t="s">
        <v>321</v>
      </c>
      <c r="B85" s="19" t="s">
        <v>105</v>
      </c>
      <c r="C85" s="19" t="s">
        <v>194</v>
      </c>
      <c r="D85">
        <v>0.36</v>
      </c>
      <c r="E85">
        <v>7.2</v>
      </c>
      <c r="H85" s="6"/>
      <c r="I85" s="6"/>
      <c r="N85" t="s">
        <v>370</v>
      </c>
      <c r="O85">
        <v>0.36</v>
      </c>
      <c r="P85">
        <v>7.2</v>
      </c>
      <c r="Q85" s="7" t="s">
        <v>270</v>
      </c>
      <c r="R85" t="str">
        <f t="shared" si="2"/>
        <v>Match</v>
      </c>
      <c r="S85" t="str">
        <f t="shared" si="3"/>
        <v>Match</v>
      </c>
    </row>
    <row r="86" spans="1:19" x14ac:dyDescent="0.25">
      <c r="A86" s="19" t="s">
        <v>321</v>
      </c>
      <c r="B86" s="19" t="s">
        <v>107</v>
      </c>
      <c r="C86" s="19" t="s">
        <v>247</v>
      </c>
      <c r="D86">
        <v>0.36</v>
      </c>
      <c r="E86">
        <v>7.2</v>
      </c>
      <c r="H86" s="6"/>
      <c r="I86" s="6"/>
      <c r="Q86" s="7" t="s">
        <v>270</v>
      </c>
      <c r="R86" t="str">
        <f t="shared" si="2"/>
        <v>Difference</v>
      </c>
      <c r="S86" t="str">
        <f t="shared" si="3"/>
        <v>Difference</v>
      </c>
    </row>
    <row r="87" spans="1:19" x14ac:dyDescent="0.25">
      <c r="A87" s="19" t="s">
        <v>321</v>
      </c>
      <c r="B87" s="19" t="s">
        <v>108</v>
      </c>
      <c r="C87" s="19" t="s">
        <v>532</v>
      </c>
      <c r="D87">
        <v>0.26</v>
      </c>
      <c r="E87">
        <v>7.2</v>
      </c>
      <c r="H87" s="6"/>
      <c r="I87" s="6"/>
      <c r="Q87" s="7" t="s">
        <v>270</v>
      </c>
      <c r="R87" t="str">
        <f t="shared" si="2"/>
        <v>Difference</v>
      </c>
      <c r="S87" t="str">
        <f t="shared" si="3"/>
        <v>Difference</v>
      </c>
    </row>
    <row r="88" spans="1:19" x14ac:dyDescent="0.25">
      <c r="A88" s="19" t="s">
        <v>321</v>
      </c>
      <c r="B88" s="19" t="s">
        <v>109</v>
      </c>
      <c r="C88" s="19" t="s">
        <v>195</v>
      </c>
      <c r="D88">
        <v>0.26</v>
      </c>
      <c r="E88">
        <v>7.2</v>
      </c>
      <c r="H88" s="6"/>
      <c r="I88" s="6"/>
      <c r="Q88" s="7" t="s">
        <v>270</v>
      </c>
      <c r="R88" t="str">
        <f t="shared" si="2"/>
        <v>Difference</v>
      </c>
      <c r="S88" t="str">
        <f t="shared" si="3"/>
        <v>Difference</v>
      </c>
    </row>
    <row r="89" spans="1:19" x14ac:dyDescent="0.25">
      <c r="A89" s="19" t="s">
        <v>321</v>
      </c>
      <c r="B89" s="19" t="s">
        <v>110</v>
      </c>
      <c r="C89" s="19" t="s">
        <v>196</v>
      </c>
      <c r="D89">
        <v>0.36</v>
      </c>
      <c r="E89">
        <v>7.2</v>
      </c>
      <c r="H89" s="6"/>
      <c r="I89" s="6"/>
      <c r="N89" t="s">
        <v>371</v>
      </c>
      <c r="O89">
        <v>0.36</v>
      </c>
      <c r="P89">
        <v>7.2</v>
      </c>
      <c r="Q89" s="7" t="s">
        <v>270</v>
      </c>
      <c r="R89" t="str">
        <f t="shared" si="2"/>
        <v>Match</v>
      </c>
      <c r="S89" t="str">
        <f t="shared" si="3"/>
        <v>Match</v>
      </c>
    </row>
    <row r="90" spans="1:19" x14ac:dyDescent="0.25">
      <c r="A90" s="19" t="s">
        <v>321</v>
      </c>
      <c r="B90" s="19" t="s">
        <v>109</v>
      </c>
      <c r="C90" s="19" t="s">
        <v>197</v>
      </c>
      <c r="D90">
        <v>0.26</v>
      </c>
      <c r="E90">
        <v>7.2</v>
      </c>
      <c r="G90" s="19" t="s">
        <v>372</v>
      </c>
      <c r="H90">
        <v>0.26</v>
      </c>
      <c r="I90">
        <v>7.2</v>
      </c>
      <c r="Q90" s="7" t="s">
        <v>270</v>
      </c>
      <c r="R90" t="str">
        <f t="shared" si="2"/>
        <v>Difference</v>
      </c>
      <c r="S90" t="str">
        <f t="shared" si="3"/>
        <v>Difference</v>
      </c>
    </row>
    <row r="91" spans="1:19" x14ac:dyDescent="0.25">
      <c r="A91" s="19" t="s">
        <v>321</v>
      </c>
      <c r="B91" s="19" t="s">
        <v>110</v>
      </c>
      <c r="C91" s="19" t="s">
        <v>533</v>
      </c>
      <c r="D91">
        <v>0.36</v>
      </c>
      <c r="E91">
        <v>7.2</v>
      </c>
      <c r="G91" s="19" t="s">
        <v>373</v>
      </c>
      <c r="H91">
        <v>0.36</v>
      </c>
      <c r="I91">
        <v>7.2</v>
      </c>
      <c r="Q91" s="7" t="s">
        <v>270</v>
      </c>
      <c r="R91" t="str">
        <f t="shared" ref="R91" si="4">IF(D91=O91,"Match","Difference")</f>
        <v>Difference</v>
      </c>
      <c r="S91" t="str">
        <f t="shared" ref="S91" si="5">IF(E91=P91, "Match", "Difference")</f>
        <v>Difference</v>
      </c>
    </row>
    <row r="92" spans="1:19" x14ac:dyDescent="0.25">
      <c r="A92" s="19" t="s">
        <v>321</v>
      </c>
      <c r="B92" s="19" t="s">
        <v>110</v>
      </c>
      <c r="C92" s="19" t="s">
        <v>248</v>
      </c>
      <c r="D92">
        <v>0.36</v>
      </c>
      <c r="E92">
        <v>7.2</v>
      </c>
      <c r="G92" s="19" t="s">
        <v>373</v>
      </c>
      <c r="H92">
        <v>0.36</v>
      </c>
      <c r="I92">
        <v>7.2</v>
      </c>
      <c r="Q92" s="7" t="s">
        <v>270</v>
      </c>
      <c r="R92" t="str">
        <f t="shared" si="2"/>
        <v>Difference</v>
      </c>
      <c r="S92" t="str">
        <f t="shared" si="3"/>
        <v>Difference</v>
      </c>
    </row>
    <row r="93" spans="1:19" x14ac:dyDescent="0.25">
      <c r="A93" s="19" t="s">
        <v>321</v>
      </c>
      <c r="B93" s="19" t="s">
        <v>111</v>
      </c>
      <c r="C93" s="19" t="s">
        <v>198</v>
      </c>
      <c r="D93" s="6">
        <v>0.15</v>
      </c>
      <c r="E93" s="6">
        <v>15</v>
      </c>
      <c r="F93" s="6"/>
      <c r="G93" s="35" t="s">
        <v>374</v>
      </c>
      <c r="H93" s="6">
        <v>0.15</v>
      </c>
      <c r="I93" s="6">
        <v>15</v>
      </c>
      <c r="J93" s="35" t="s">
        <v>374</v>
      </c>
      <c r="K93" s="6">
        <v>0.15</v>
      </c>
      <c r="L93" s="6">
        <v>15</v>
      </c>
      <c r="M93" s="6"/>
      <c r="N93" s="35" t="s">
        <v>375</v>
      </c>
      <c r="O93">
        <v>0.15</v>
      </c>
      <c r="P93">
        <v>15</v>
      </c>
      <c r="R93" t="str">
        <f t="shared" si="2"/>
        <v>Match</v>
      </c>
      <c r="S93" t="str">
        <f t="shared" si="3"/>
        <v>Match</v>
      </c>
    </row>
    <row r="94" spans="1:19" x14ac:dyDescent="0.25">
      <c r="A94" s="19" t="s">
        <v>321</v>
      </c>
      <c r="B94" s="19" t="s">
        <v>112</v>
      </c>
      <c r="C94" s="19" t="s">
        <v>199</v>
      </c>
      <c r="D94" s="6">
        <v>0.15</v>
      </c>
      <c r="E94">
        <v>27</v>
      </c>
      <c r="G94" s="35" t="s">
        <v>376</v>
      </c>
      <c r="H94" s="6">
        <v>0.15</v>
      </c>
      <c r="I94">
        <v>27</v>
      </c>
      <c r="J94" s="35" t="s">
        <v>376</v>
      </c>
      <c r="K94" s="6">
        <v>0.15</v>
      </c>
      <c r="L94">
        <v>27</v>
      </c>
      <c r="N94" s="35" t="s">
        <v>377</v>
      </c>
      <c r="O94">
        <v>0.15</v>
      </c>
      <c r="P94">
        <v>27</v>
      </c>
      <c r="R94" t="str">
        <f t="shared" si="2"/>
        <v>Match</v>
      </c>
      <c r="S94" t="str">
        <f t="shared" si="3"/>
        <v>Match</v>
      </c>
    </row>
    <row r="95" spans="1:19" x14ac:dyDescent="0.25">
      <c r="A95" s="19" t="s">
        <v>321</v>
      </c>
      <c r="B95" s="19" t="s">
        <v>113</v>
      </c>
      <c r="C95" s="19" t="s">
        <v>199</v>
      </c>
      <c r="D95" s="6">
        <v>0.15</v>
      </c>
      <c r="E95">
        <v>18.5</v>
      </c>
      <c r="G95" s="35" t="s">
        <v>378</v>
      </c>
      <c r="H95" s="6">
        <v>0.15</v>
      </c>
      <c r="I95">
        <v>18.5</v>
      </c>
      <c r="J95" s="35" t="s">
        <v>378</v>
      </c>
      <c r="K95" s="6">
        <v>0.15</v>
      </c>
      <c r="L95">
        <v>18.5</v>
      </c>
      <c r="N95" s="35" t="s">
        <v>377</v>
      </c>
      <c r="O95">
        <v>0.15</v>
      </c>
      <c r="P95">
        <v>18.5</v>
      </c>
      <c r="R95" t="str">
        <f t="shared" si="2"/>
        <v>Match</v>
      </c>
      <c r="S95" t="str">
        <f t="shared" si="3"/>
        <v>Match</v>
      </c>
    </row>
    <row r="96" spans="1:19" x14ac:dyDescent="0.25">
      <c r="A96" s="19" t="s">
        <v>321</v>
      </c>
      <c r="B96" s="19" t="s">
        <v>114</v>
      </c>
      <c r="C96" s="19" t="s">
        <v>199</v>
      </c>
      <c r="D96" s="6">
        <v>0.15</v>
      </c>
      <c r="E96">
        <v>8</v>
      </c>
      <c r="G96" s="35" t="s">
        <v>379</v>
      </c>
      <c r="H96" s="6">
        <v>0.15</v>
      </c>
      <c r="I96">
        <v>8</v>
      </c>
      <c r="J96" s="35" t="s">
        <v>379</v>
      </c>
      <c r="K96" s="6">
        <v>0.15</v>
      </c>
      <c r="L96">
        <v>8</v>
      </c>
      <c r="N96" s="35" t="s">
        <v>377</v>
      </c>
      <c r="O96">
        <v>0.15</v>
      </c>
      <c r="P96">
        <v>8</v>
      </c>
      <c r="R96" t="str">
        <f t="shared" si="2"/>
        <v>Match</v>
      </c>
      <c r="S96" t="str">
        <f t="shared" si="3"/>
        <v>Match</v>
      </c>
    </row>
    <row r="97" spans="1:19" x14ac:dyDescent="0.25">
      <c r="A97" s="19" t="s">
        <v>321</v>
      </c>
      <c r="B97" s="19" t="s">
        <v>112</v>
      </c>
      <c r="C97" s="19" t="s">
        <v>200</v>
      </c>
      <c r="D97" s="6">
        <v>0.15</v>
      </c>
      <c r="E97">
        <v>18.5</v>
      </c>
      <c r="G97" s="35" t="s">
        <v>380</v>
      </c>
      <c r="H97" s="6">
        <v>0.15</v>
      </c>
      <c r="I97">
        <v>18.5</v>
      </c>
      <c r="J97" s="35" t="s">
        <v>380</v>
      </c>
      <c r="K97" s="6">
        <v>0.15</v>
      </c>
      <c r="L97">
        <v>18.5</v>
      </c>
      <c r="N97" s="35" t="s">
        <v>381</v>
      </c>
      <c r="O97">
        <v>0.15</v>
      </c>
      <c r="P97">
        <v>18.5</v>
      </c>
      <c r="R97" t="str">
        <f t="shared" si="2"/>
        <v>Match</v>
      </c>
      <c r="S97" t="str">
        <f t="shared" si="3"/>
        <v>Match</v>
      </c>
    </row>
    <row r="98" spans="1:19" x14ac:dyDescent="0.25">
      <c r="A98" s="19" t="s">
        <v>321</v>
      </c>
      <c r="B98" s="19" t="s">
        <v>113</v>
      </c>
      <c r="C98" s="19" t="s">
        <v>200</v>
      </c>
      <c r="D98" s="6">
        <v>0.15</v>
      </c>
      <c r="E98">
        <v>18.5</v>
      </c>
      <c r="G98" s="35" t="s">
        <v>382</v>
      </c>
      <c r="H98" s="6">
        <v>0.15</v>
      </c>
      <c r="I98">
        <v>18.5</v>
      </c>
      <c r="J98" s="35" t="s">
        <v>382</v>
      </c>
      <c r="K98" s="6">
        <v>0.15</v>
      </c>
      <c r="L98">
        <v>18.5</v>
      </c>
      <c r="N98" s="35" t="s">
        <v>381</v>
      </c>
      <c r="O98">
        <v>0.15</v>
      </c>
      <c r="P98">
        <v>18.5</v>
      </c>
      <c r="R98" t="str">
        <f t="shared" si="2"/>
        <v>Match</v>
      </c>
      <c r="S98" t="str">
        <f t="shared" si="3"/>
        <v>Match</v>
      </c>
    </row>
    <row r="99" spans="1:19" x14ac:dyDescent="0.25">
      <c r="A99" s="19" t="s">
        <v>321</v>
      </c>
      <c r="B99" s="19" t="s">
        <v>114</v>
      </c>
      <c r="C99" s="19" t="s">
        <v>200</v>
      </c>
      <c r="D99" s="6">
        <v>0.15</v>
      </c>
      <c r="E99">
        <v>8</v>
      </c>
      <c r="G99" s="35" t="s">
        <v>383</v>
      </c>
      <c r="H99" s="6">
        <v>0.15</v>
      </c>
      <c r="I99">
        <v>8</v>
      </c>
      <c r="J99" s="35" t="s">
        <v>383</v>
      </c>
      <c r="K99" s="6">
        <v>0.15</v>
      </c>
      <c r="L99">
        <v>8</v>
      </c>
      <c r="N99" s="35" t="s">
        <v>381</v>
      </c>
      <c r="O99">
        <v>0.15</v>
      </c>
      <c r="P99">
        <v>8</v>
      </c>
      <c r="R99" t="str">
        <f t="shared" si="2"/>
        <v>Match</v>
      </c>
      <c r="S99" t="str">
        <f t="shared" si="3"/>
        <v>Match</v>
      </c>
    </row>
    <row r="100" spans="1:19" x14ac:dyDescent="0.25">
      <c r="A100" s="19" t="s">
        <v>321</v>
      </c>
      <c r="B100" s="19" t="s">
        <v>115</v>
      </c>
      <c r="C100" s="19" t="s">
        <v>201</v>
      </c>
      <c r="D100" s="6">
        <v>0.45</v>
      </c>
      <c r="E100">
        <v>4.9000000000000004</v>
      </c>
      <c r="G100" s="19" t="s">
        <v>384</v>
      </c>
      <c r="H100" s="6">
        <v>0.45</v>
      </c>
      <c r="I100">
        <v>4.9000000000000004</v>
      </c>
      <c r="J100" s="19" t="s">
        <v>384</v>
      </c>
      <c r="K100" s="6">
        <v>0.45</v>
      </c>
      <c r="L100">
        <v>4.9000000000000004</v>
      </c>
      <c r="N100" s="19" t="s">
        <v>385</v>
      </c>
      <c r="O100" s="6">
        <v>0.45</v>
      </c>
      <c r="P100">
        <v>4.9000000000000004</v>
      </c>
      <c r="R100" t="str">
        <f t="shared" si="2"/>
        <v>Match</v>
      </c>
      <c r="S100" t="str">
        <f t="shared" si="3"/>
        <v>Match</v>
      </c>
    </row>
    <row r="101" spans="1:19" x14ac:dyDescent="0.25">
      <c r="A101" s="19" t="s">
        <v>321</v>
      </c>
      <c r="B101" s="19" t="s">
        <v>116</v>
      </c>
      <c r="C101" s="19" t="s">
        <v>201</v>
      </c>
      <c r="D101" s="6">
        <v>0.45</v>
      </c>
      <c r="E101">
        <v>1.8</v>
      </c>
      <c r="G101" s="19" t="s">
        <v>386</v>
      </c>
      <c r="H101" s="6">
        <v>0.45</v>
      </c>
      <c r="I101">
        <v>1.8</v>
      </c>
      <c r="J101" s="19" t="s">
        <v>386</v>
      </c>
      <c r="K101" s="6">
        <v>0.45</v>
      </c>
      <c r="L101">
        <v>1.8</v>
      </c>
      <c r="N101" s="19" t="s">
        <v>385</v>
      </c>
      <c r="O101" s="6">
        <v>0.45</v>
      </c>
      <c r="P101">
        <v>1.8</v>
      </c>
      <c r="R101" t="str">
        <f t="shared" si="2"/>
        <v>Match</v>
      </c>
      <c r="S101" t="str">
        <f t="shared" si="3"/>
        <v>Match</v>
      </c>
    </row>
    <row r="102" spans="1:19" x14ac:dyDescent="0.25">
      <c r="A102" s="19" t="s">
        <v>321</v>
      </c>
      <c r="B102" s="19" t="s">
        <v>117</v>
      </c>
      <c r="C102" s="19" t="s">
        <v>201</v>
      </c>
      <c r="D102" s="6">
        <v>0.45</v>
      </c>
      <c r="E102">
        <v>2.8</v>
      </c>
      <c r="G102" s="19" t="s">
        <v>387</v>
      </c>
      <c r="H102" s="6">
        <v>0.45</v>
      </c>
      <c r="I102">
        <v>2.8</v>
      </c>
      <c r="J102" s="19" t="s">
        <v>387</v>
      </c>
      <c r="K102" s="6">
        <v>0.45</v>
      </c>
      <c r="L102">
        <v>2.8</v>
      </c>
      <c r="N102" s="19" t="s">
        <v>385</v>
      </c>
      <c r="O102" s="6">
        <v>0.45</v>
      </c>
      <c r="P102">
        <v>2.8</v>
      </c>
      <c r="R102" t="str">
        <f t="shared" si="2"/>
        <v>Match</v>
      </c>
      <c r="S102" t="str">
        <f t="shared" si="3"/>
        <v>Match</v>
      </c>
    </row>
    <row r="103" spans="1:19" x14ac:dyDescent="0.25">
      <c r="A103" s="19" t="s">
        <v>321</v>
      </c>
      <c r="B103" s="19" t="s">
        <v>118</v>
      </c>
      <c r="C103" s="19" t="s">
        <v>202</v>
      </c>
      <c r="D103" s="6">
        <v>0.45</v>
      </c>
      <c r="E103">
        <v>4.9000000000000004</v>
      </c>
      <c r="G103" s="19" t="s">
        <v>388</v>
      </c>
      <c r="H103" s="6">
        <v>0.45</v>
      </c>
      <c r="I103">
        <v>4.9000000000000004</v>
      </c>
      <c r="J103" s="19" t="s">
        <v>388</v>
      </c>
      <c r="K103" s="6">
        <v>0.45</v>
      </c>
      <c r="L103">
        <v>4.9000000000000004</v>
      </c>
      <c r="N103" s="19" t="s">
        <v>389</v>
      </c>
      <c r="O103" s="6">
        <v>0.45</v>
      </c>
      <c r="P103">
        <v>4.9000000000000004</v>
      </c>
      <c r="R103" t="str">
        <f t="shared" si="2"/>
        <v>Match</v>
      </c>
      <c r="S103" t="str">
        <f t="shared" si="3"/>
        <v>Match</v>
      </c>
    </row>
    <row r="104" spans="1:19" x14ac:dyDescent="0.25">
      <c r="A104" s="19" t="s">
        <v>321</v>
      </c>
      <c r="B104" s="19" t="s">
        <v>119</v>
      </c>
      <c r="C104" s="19" t="s">
        <v>202</v>
      </c>
      <c r="D104" s="6">
        <v>0.45</v>
      </c>
      <c r="E104">
        <v>1.8</v>
      </c>
      <c r="G104" s="19" t="s">
        <v>390</v>
      </c>
      <c r="H104" s="6">
        <v>0.45</v>
      </c>
      <c r="I104">
        <v>1.8</v>
      </c>
      <c r="J104" s="19" t="s">
        <v>390</v>
      </c>
      <c r="K104" s="6">
        <v>0.45</v>
      </c>
      <c r="L104">
        <v>1.8</v>
      </c>
      <c r="N104" s="19" t="s">
        <v>389</v>
      </c>
      <c r="O104" s="6">
        <v>0.45</v>
      </c>
      <c r="P104">
        <v>1.8</v>
      </c>
      <c r="R104" t="str">
        <f t="shared" si="2"/>
        <v>Match</v>
      </c>
      <c r="S104" t="str">
        <f t="shared" si="3"/>
        <v>Match</v>
      </c>
    </row>
    <row r="105" spans="1:19" x14ac:dyDescent="0.25">
      <c r="A105" s="19" t="s">
        <v>321</v>
      </c>
      <c r="B105" s="19" t="s">
        <v>120</v>
      </c>
      <c r="C105" s="19" t="s">
        <v>202</v>
      </c>
      <c r="D105" s="6">
        <v>0.45</v>
      </c>
      <c r="E105">
        <v>2.8</v>
      </c>
      <c r="G105" s="19" t="s">
        <v>391</v>
      </c>
      <c r="H105" s="6">
        <v>0.45</v>
      </c>
      <c r="I105">
        <v>2.8</v>
      </c>
      <c r="J105" s="19" t="s">
        <v>391</v>
      </c>
      <c r="K105" s="6">
        <v>0.45</v>
      </c>
      <c r="L105">
        <v>2.8</v>
      </c>
      <c r="N105" s="19" t="s">
        <v>389</v>
      </c>
      <c r="O105" s="6">
        <v>0.45</v>
      </c>
      <c r="P105">
        <v>2.8</v>
      </c>
      <c r="R105" t="str">
        <f t="shared" si="2"/>
        <v>Match</v>
      </c>
      <c r="S105" t="str">
        <f t="shared" si="3"/>
        <v>Match</v>
      </c>
    </row>
    <row r="106" spans="1:19" x14ac:dyDescent="0.25">
      <c r="A106" s="19" t="s">
        <v>321</v>
      </c>
      <c r="B106" s="19" t="s">
        <v>121</v>
      </c>
      <c r="C106" s="19" t="s">
        <v>203</v>
      </c>
      <c r="D106" s="6">
        <v>0.45</v>
      </c>
      <c r="E106">
        <v>10.4</v>
      </c>
      <c r="G106" s="19" t="s">
        <v>392</v>
      </c>
      <c r="H106" s="6">
        <v>0.45</v>
      </c>
      <c r="I106">
        <v>10.4</v>
      </c>
      <c r="J106" s="19" t="s">
        <v>392</v>
      </c>
      <c r="K106" s="6">
        <v>0.45</v>
      </c>
      <c r="L106">
        <v>10.4</v>
      </c>
      <c r="N106" s="19" t="s">
        <v>393</v>
      </c>
      <c r="O106" s="6">
        <v>0.45</v>
      </c>
      <c r="P106">
        <v>10.4</v>
      </c>
      <c r="R106" t="str">
        <f t="shared" si="2"/>
        <v>Match</v>
      </c>
      <c r="S106" t="str">
        <f t="shared" si="3"/>
        <v>Match</v>
      </c>
    </row>
    <row r="107" spans="1:19" x14ac:dyDescent="0.25">
      <c r="A107" s="19" t="s">
        <v>321</v>
      </c>
      <c r="B107" s="19" t="s">
        <v>122</v>
      </c>
      <c r="C107" s="19" t="s">
        <v>203</v>
      </c>
      <c r="D107" s="6">
        <v>0.45</v>
      </c>
      <c r="E107">
        <v>7.3</v>
      </c>
      <c r="G107" s="19" t="s">
        <v>394</v>
      </c>
      <c r="H107" s="6">
        <v>0.45</v>
      </c>
      <c r="I107">
        <v>7.3</v>
      </c>
      <c r="J107" s="19" t="s">
        <v>394</v>
      </c>
      <c r="K107" s="6">
        <v>0.45</v>
      </c>
      <c r="L107">
        <v>7.3</v>
      </c>
      <c r="N107" s="19" t="s">
        <v>393</v>
      </c>
      <c r="O107" s="6">
        <v>0.45</v>
      </c>
      <c r="P107">
        <v>7.3</v>
      </c>
      <c r="R107" t="str">
        <f t="shared" si="2"/>
        <v>Match</v>
      </c>
      <c r="S107" t="str">
        <f t="shared" si="3"/>
        <v>Match</v>
      </c>
    </row>
    <row r="108" spans="1:19" x14ac:dyDescent="0.25">
      <c r="A108" s="19" t="s">
        <v>321</v>
      </c>
      <c r="B108" s="19" t="s">
        <v>123</v>
      </c>
      <c r="C108" s="19" t="s">
        <v>203</v>
      </c>
      <c r="D108" s="6">
        <v>0.45</v>
      </c>
      <c r="E108">
        <v>8.3000000000000007</v>
      </c>
      <c r="G108" s="19" t="s">
        <v>395</v>
      </c>
      <c r="H108" s="6">
        <v>0.45</v>
      </c>
      <c r="I108">
        <v>8.3000000000000007</v>
      </c>
      <c r="J108" s="19" t="s">
        <v>395</v>
      </c>
      <c r="K108" s="6">
        <v>0.45</v>
      </c>
      <c r="L108">
        <v>8.3000000000000007</v>
      </c>
      <c r="N108" s="19" t="s">
        <v>393</v>
      </c>
      <c r="O108" s="6">
        <v>0.45</v>
      </c>
      <c r="P108">
        <v>8.3000000000000007</v>
      </c>
      <c r="R108" t="str">
        <f t="shared" si="2"/>
        <v>Match</v>
      </c>
      <c r="S108" t="str">
        <f t="shared" si="3"/>
        <v>Match</v>
      </c>
    </row>
    <row r="109" spans="1:19" x14ac:dyDescent="0.25">
      <c r="A109" s="19" t="s">
        <v>321</v>
      </c>
      <c r="B109" s="19" t="s">
        <v>124</v>
      </c>
      <c r="C109" s="19" t="s">
        <v>204</v>
      </c>
      <c r="D109" s="6">
        <v>0.45</v>
      </c>
      <c r="E109">
        <v>10.4</v>
      </c>
      <c r="G109" s="19" t="s">
        <v>396</v>
      </c>
      <c r="H109" s="6">
        <v>0.45</v>
      </c>
      <c r="I109">
        <v>10.4</v>
      </c>
      <c r="J109" s="19" t="s">
        <v>396</v>
      </c>
      <c r="K109" s="6">
        <v>0.45</v>
      </c>
      <c r="L109">
        <v>10.4</v>
      </c>
      <c r="N109" s="19" t="s">
        <v>397</v>
      </c>
      <c r="O109" s="6">
        <v>0.45</v>
      </c>
      <c r="P109">
        <v>10.4</v>
      </c>
      <c r="R109" t="str">
        <f t="shared" si="2"/>
        <v>Match</v>
      </c>
      <c r="S109" t="str">
        <f t="shared" si="3"/>
        <v>Match</v>
      </c>
    </row>
    <row r="110" spans="1:19" x14ac:dyDescent="0.25">
      <c r="A110" s="19" t="s">
        <v>321</v>
      </c>
      <c r="B110" s="19" t="s">
        <v>125</v>
      </c>
      <c r="C110" s="19" t="s">
        <v>204</v>
      </c>
      <c r="D110" s="6">
        <v>0.45</v>
      </c>
      <c r="E110">
        <v>7.3</v>
      </c>
      <c r="G110" s="19" t="s">
        <v>398</v>
      </c>
      <c r="H110" s="6">
        <v>0.45</v>
      </c>
      <c r="I110">
        <v>7.3</v>
      </c>
      <c r="J110" s="19" t="s">
        <v>398</v>
      </c>
      <c r="K110" s="6">
        <v>0.45</v>
      </c>
      <c r="L110">
        <v>7.3</v>
      </c>
      <c r="N110" s="19" t="s">
        <v>397</v>
      </c>
      <c r="O110" s="6">
        <v>0.45</v>
      </c>
      <c r="P110">
        <v>7.3</v>
      </c>
      <c r="R110" t="str">
        <f t="shared" si="2"/>
        <v>Match</v>
      </c>
      <c r="S110" t="str">
        <f t="shared" si="3"/>
        <v>Match</v>
      </c>
    </row>
    <row r="111" spans="1:19" x14ac:dyDescent="0.25">
      <c r="A111" s="19" t="s">
        <v>321</v>
      </c>
      <c r="B111" s="19" t="s">
        <v>126</v>
      </c>
      <c r="C111" s="19" t="s">
        <v>204</v>
      </c>
      <c r="D111" s="6">
        <v>0.45</v>
      </c>
      <c r="E111">
        <v>8.3000000000000007</v>
      </c>
      <c r="G111" s="19" t="s">
        <v>399</v>
      </c>
      <c r="H111" s="6">
        <v>0.45</v>
      </c>
      <c r="I111">
        <v>8.3000000000000007</v>
      </c>
      <c r="J111" s="19" t="s">
        <v>399</v>
      </c>
      <c r="K111" s="6">
        <v>0.45</v>
      </c>
      <c r="L111">
        <v>8.3000000000000007</v>
      </c>
      <c r="N111" s="19" t="s">
        <v>397</v>
      </c>
      <c r="O111" s="6">
        <v>0.45</v>
      </c>
      <c r="P111">
        <v>8.3000000000000007</v>
      </c>
      <c r="R111" t="str">
        <f t="shared" si="2"/>
        <v>Match</v>
      </c>
      <c r="S111" t="str">
        <f t="shared" si="3"/>
        <v>Match</v>
      </c>
    </row>
    <row r="112" spans="1:19" x14ac:dyDescent="0.25">
      <c r="A112" s="19" t="s">
        <v>321</v>
      </c>
      <c r="B112" s="19" t="s">
        <v>127</v>
      </c>
      <c r="C112" s="19" t="s">
        <v>205</v>
      </c>
      <c r="D112" s="6">
        <v>0.45</v>
      </c>
      <c r="E112" s="6">
        <v>5.5</v>
      </c>
      <c r="F112" s="6"/>
      <c r="G112" s="35" t="s">
        <v>400</v>
      </c>
      <c r="H112" s="6">
        <v>0.45</v>
      </c>
      <c r="I112" s="6">
        <v>5.5</v>
      </c>
      <c r="J112" s="35" t="s">
        <v>400</v>
      </c>
      <c r="K112" s="6">
        <v>0.45</v>
      </c>
      <c r="L112" s="6">
        <v>5.5</v>
      </c>
      <c r="M112" s="6"/>
      <c r="N112" s="35" t="s">
        <v>401</v>
      </c>
      <c r="O112" s="6">
        <v>0.45</v>
      </c>
      <c r="P112" s="6">
        <v>5.5</v>
      </c>
      <c r="R112" t="str">
        <f t="shared" si="2"/>
        <v>Match</v>
      </c>
      <c r="S112" t="str">
        <f t="shared" si="3"/>
        <v>Match</v>
      </c>
    </row>
    <row r="113" spans="1:20" x14ac:dyDescent="0.25">
      <c r="A113" s="19" t="s">
        <v>321</v>
      </c>
      <c r="B113" s="19" t="s">
        <v>128</v>
      </c>
      <c r="C113" s="19" t="s">
        <v>206</v>
      </c>
      <c r="D113" s="6">
        <v>0.45</v>
      </c>
      <c r="E113" s="6">
        <v>5.5</v>
      </c>
      <c r="F113" s="6"/>
      <c r="G113" s="19" t="s">
        <v>402</v>
      </c>
      <c r="H113" s="6">
        <v>0.45</v>
      </c>
      <c r="I113" s="6">
        <v>5.5</v>
      </c>
      <c r="J113" s="19" t="s">
        <v>402</v>
      </c>
      <c r="K113" s="6">
        <v>0.45</v>
      </c>
      <c r="L113" s="6">
        <v>5.5</v>
      </c>
      <c r="M113" s="6"/>
      <c r="N113" s="35" t="s">
        <v>403</v>
      </c>
      <c r="O113" s="6">
        <v>0.45</v>
      </c>
      <c r="P113" s="6">
        <v>5.5</v>
      </c>
      <c r="R113" t="str">
        <f t="shared" si="2"/>
        <v>Match</v>
      </c>
      <c r="S113" t="str">
        <f t="shared" si="3"/>
        <v>Match</v>
      </c>
    </row>
    <row r="114" spans="1:20" x14ac:dyDescent="0.25">
      <c r="A114" s="19" t="s">
        <v>321</v>
      </c>
      <c r="B114" s="19" t="s">
        <v>129</v>
      </c>
      <c r="C114" s="19" t="s">
        <v>207</v>
      </c>
      <c r="D114" s="6">
        <v>0.65</v>
      </c>
      <c r="E114" s="6">
        <v>4</v>
      </c>
      <c r="F114" s="6"/>
      <c r="G114" s="19" t="s">
        <v>404</v>
      </c>
      <c r="H114" s="6">
        <v>0.65</v>
      </c>
      <c r="I114" s="6">
        <v>4</v>
      </c>
      <c r="J114" s="19" t="s">
        <v>404</v>
      </c>
      <c r="K114" s="6">
        <v>0.65</v>
      </c>
      <c r="L114" s="6">
        <v>4</v>
      </c>
      <c r="M114" s="6"/>
      <c r="N114" s="19" t="s">
        <v>207</v>
      </c>
      <c r="O114" s="6">
        <v>0.65</v>
      </c>
      <c r="P114" s="6">
        <v>4</v>
      </c>
      <c r="R114" t="str">
        <f t="shared" si="2"/>
        <v>Match</v>
      </c>
      <c r="S114" t="str">
        <f t="shared" si="3"/>
        <v>Match</v>
      </c>
    </row>
    <row r="115" spans="1:20" x14ac:dyDescent="0.25">
      <c r="A115" s="19" t="s">
        <v>321</v>
      </c>
      <c r="B115" s="19" t="s">
        <v>130</v>
      </c>
      <c r="C115" s="19" t="s">
        <v>207</v>
      </c>
      <c r="D115" s="6">
        <v>0.65</v>
      </c>
      <c r="E115" s="6">
        <v>9</v>
      </c>
      <c r="F115" s="6"/>
      <c r="G115" s="19" t="s">
        <v>405</v>
      </c>
      <c r="H115" s="6">
        <v>0.65</v>
      </c>
      <c r="I115" s="6">
        <v>9</v>
      </c>
      <c r="J115" s="19" t="s">
        <v>405</v>
      </c>
      <c r="K115" s="6">
        <v>0.65</v>
      </c>
      <c r="L115" s="6">
        <v>9</v>
      </c>
      <c r="M115" s="6"/>
      <c r="N115" s="19" t="s">
        <v>207</v>
      </c>
      <c r="O115" s="6">
        <v>0.65</v>
      </c>
      <c r="P115" s="6">
        <v>9</v>
      </c>
      <c r="R115" t="str">
        <f t="shared" si="2"/>
        <v>Match</v>
      </c>
      <c r="S115" t="str">
        <f t="shared" si="3"/>
        <v>Match</v>
      </c>
    </row>
    <row r="116" spans="1:20" x14ac:dyDescent="0.25">
      <c r="A116" s="19" t="s">
        <v>321</v>
      </c>
      <c r="B116" s="19" t="s">
        <v>131</v>
      </c>
      <c r="C116" s="19" t="s">
        <v>208</v>
      </c>
      <c r="D116" s="6">
        <v>0.45</v>
      </c>
      <c r="E116">
        <v>10.4</v>
      </c>
      <c r="G116" s="35" t="s">
        <v>406</v>
      </c>
      <c r="H116" s="6">
        <v>0.45</v>
      </c>
      <c r="I116">
        <v>10.4</v>
      </c>
      <c r="J116" s="35" t="s">
        <v>406</v>
      </c>
      <c r="K116" s="6">
        <v>0.45</v>
      </c>
      <c r="L116">
        <v>10.4</v>
      </c>
      <c r="N116" s="35" t="s">
        <v>407</v>
      </c>
      <c r="O116" s="6">
        <v>0.45</v>
      </c>
      <c r="P116">
        <v>10.4</v>
      </c>
      <c r="R116" t="str">
        <f t="shared" si="2"/>
        <v>Match</v>
      </c>
      <c r="S116" t="str">
        <f t="shared" si="3"/>
        <v>Match</v>
      </c>
    </row>
    <row r="117" spans="1:20" x14ac:dyDescent="0.25">
      <c r="A117" s="19" t="s">
        <v>321</v>
      </c>
      <c r="B117" s="19" t="s">
        <v>132</v>
      </c>
      <c r="C117" s="19" t="s">
        <v>208</v>
      </c>
      <c r="D117" s="6">
        <v>0.45</v>
      </c>
      <c r="E117">
        <v>7.3</v>
      </c>
      <c r="G117" s="35" t="s">
        <v>408</v>
      </c>
      <c r="H117" s="6">
        <v>0.45</v>
      </c>
      <c r="I117">
        <v>7.3</v>
      </c>
      <c r="J117" s="35" t="s">
        <v>408</v>
      </c>
      <c r="K117" s="6">
        <v>0.45</v>
      </c>
      <c r="L117">
        <v>7.3</v>
      </c>
      <c r="N117" s="35" t="s">
        <v>407</v>
      </c>
      <c r="O117" s="6">
        <v>0.45</v>
      </c>
      <c r="P117">
        <v>7.3</v>
      </c>
      <c r="R117" t="str">
        <f t="shared" si="2"/>
        <v>Match</v>
      </c>
      <c r="S117" t="str">
        <f t="shared" si="3"/>
        <v>Match</v>
      </c>
    </row>
    <row r="118" spans="1:20" x14ac:dyDescent="0.25">
      <c r="A118" s="19" t="s">
        <v>321</v>
      </c>
      <c r="B118" s="19" t="s">
        <v>133</v>
      </c>
      <c r="C118" s="19" t="s">
        <v>208</v>
      </c>
      <c r="D118" s="6">
        <v>0.45</v>
      </c>
      <c r="E118">
        <v>8.3000000000000007</v>
      </c>
      <c r="G118" s="35" t="s">
        <v>409</v>
      </c>
      <c r="H118" s="6">
        <v>0.45</v>
      </c>
      <c r="I118">
        <v>8.3000000000000007</v>
      </c>
      <c r="J118" s="35" t="s">
        <v>409</v>
      </c>
      <c r="K118" s="6">
        <v>0.45</v>
      </c>
      <c r="L118">
        <v>8.3000000000000007</v>
      </c>
      <c r="N118" s="35" t="s">
        <v>407</v>
      </c>
      <c r="O118" s="6">
        <v>0.45</v>
      </c>
      <c r="P118">
        <v>8.3000000000000007</v>
      </c>
      <c r="R118" t="str">
        <f t="shared" ref="R118:R167" si="6">IF(D118=O118,"Match","Difference")</f>
        <v>Match</v>
      </c>
      <c r="S118" t="str">
        <f t="shared" ref="S118:S167" si="7">IF(E118=P118, "Match", "Difference")</f>
        <v>Match</v>
      </c>
    </row>
    <row r="119" spans="1:20" x14ac:dyDescent="0.25">
      <c r="A119" s="19" t="s">
        <v>321</v>
      </c>
      <c r="B119" s="19" t="s">
        <v>134</v>
      </c>
      <c r="C119" s="19" t="s">
        <v>209</v>
      </c>
      <c r="D119" s="6">
        <v>0.45</v>
      </c>
      <c r="E119">
        <v>10.4</v>
      </c>
      <c r="G119" s="35" t="s">
        <v>410</v>
      </c>
      <c r="H119" s="6">
        <v>0.45</v>
      </c>
      <c r="I119">
        <v>10.4</v>
      </c>
      <c r="J119" s="35" t="s">
        <v>410</v>
      </c>
      <c r="K119" s="6">
        <v>0.45</v>
      </c>
      <c r="L119">
        <v>10.4</v>
      </c>
      <c r="N119" s="35" t="s">
        <v>411</v>
      </c>
      <c r="O119" s="6">
        <v>0.45</v>
      </c>
      <c r="P119">
        <v>10.4</v>
      </c>
      <c r="R119" t="str">
        <f t="shared" si="6"/>
        <v>Match</v>
      </c>
      <c r="S119" t="str">
        <f t="shared" si="7"/>
        <v>Match</v>
      </c>
    </row>
    <row r="120" spans="1:20" x14ac:dyDescent="0.25">
      <c r="A120" s="19" t="s">
        <v>321</v>
      </c>
      <c r="B120" s="19" t="s">
        <v>135</v>
      </c>
      <c r="C120" s="19" t="s">
        <v>209</v>
      </c>
      <c r="D120" s="6">
        <v>0.45</v>
      </c>
      <c r="E120">
        <v>7.3</v>
      </c>
      <c r="G120" s="35" t="s">
        <v>412</v>
      </c>
      <c r="H120" s="6">
        <v>0.45</v>
      </c>
      <c r="I120">
        <v>7.3</v>
      </c>
      <c r="J120" s="35" t="s">
        <v>412</v>
      </c>
      <c r="K120" s="6">
        <v>0.45</v>
      </c>
      <c r="L120">
        <v>7.3</v>
      </c>
      <c r="N120" s="35" t="s">
        <v>411</v>
      </c>
      <c r="O120" s="6">
        <v>0.45</v>
      </c>
      <c r="P120">
        <v>7.3</v>
      </c>
      <c r="R120" t="str">
        <f t="shared" si="6"/>
        <v>Match</v>
      </c>
      <c r="S120" t="str">
        <f t="shared" si="7"/>
        <v>Match</v>
      </c>
    </row>
    <row r="121" spans="1:20" x14ac:dyDescent="0.25">
      <c r="A121" s="19" t="s">
        <v>321</v>
      </c>
      <c r="B121" s="19" t="s">
        <v>136</v>
      </c>
      <c r="C121" s="19" t="s">
        <v>209</v>
      </c>
      <c r="D121" s="6">
        <v>0.45</v>
      </c>
      <c r="E121">
        <v>8.3000000000000007</v>
      </c>
      <c r="G121" s="35" t="s">
        <v>413</v>
      </c>
      <c r="H121" s="6">
        <v>0.45</v>
      </c>
      <c r="I121">
        <v>8.3000000000000007</v>
      </c>
      <c r="J121" s="35" t="s">
        <v>413</v>
      </c>
      <c r="K121" s="6">
        <v>0.45</v>
      </c>
      <c r="L121">
        <v>8.3000000000000007</v>
      </c>
      <c r="N121" s="35" t="s">
        <v>411</v>
      </c>
      <c r="O121" s="6">
        <v>0.45</v>
      </c>
      <c r="P121">
        <v>8.3000000000000007</v>
      </c>
      <c r="R121" t="str">
        <f t="shared" si="6"/>
        <v>Match</v>
      </c>
      <c r="S121" t="str">
        <f t="shared" si="7"/>
        <v>Match</v>
      </c>
    </row>
    <row r="122" spans="1:20" x14ac:dyDescent="0.25">
      <c r="A122" s="19" t="s">
        <v>321</v>
      </c>
      <c r="B122" s="20" t="s">
        <v>137</v>
      </c>
      <c r="C122" s="19" t="s">
        <v>210</v>
      </c>
      <c r="D122" s="6">
        <v>0.3</v>
      </c>
      <c r="E122" s="6">
        <v>22</v>
      </c>
      <c r="F122" s="6"/>
      <c r="G122" s="19" t="s">
        <v>414</v>
      </c>
      <c r="H122" s="6">
        <v>0.3</v>
      </c>
      <c r="I122" s="6">
        <v>22</v>
      </c>
      <c r="J122" s="19" t="s">
        <v>414</v>
      </c>
      <c r="K122" s="6">
        <v>0.3</v>
      </c>
      <c r="L122" s="6">
        <v>22</v>
      </c>
      <c r="M122" s="6"/>
      <c r="N122" s="19" t="s">
        <v>210</v>
      </c>
      <c r="O122" s="6">
        <v>0.3</v>
      </c>
      <c r="P122" s="6">
        <v>22</v>
      </c>
      <c r="R122" t="str">
        <f t="shared" si="6"/>
        <v>Match</v>
      </c>
      <c r="S122" t="str">
        <f t="shared" si="7"/>
        <v>Match</v>
      </c>
      <c r="T122" t="s">
        <v>415</v>
      </c>
    </row>
    <row r="123" spans="1:20" x14ac:dyDescent="0.25">
      <c r="A123" s="19" t="s">
        <v>321</v>
      </c>
      <c r="B123" s="19" t="s">
        <v>138</v>
      </c>
      <c r="C123" s="19" t="s">
        <v>211</v>
      </c>
      <c r="D123" s="6">
        <v>0.65</v>
      </c>
      <c r="E123" s="6">
        <v>7</v>
      </c>
      <c r="F123" s="6"/>
      <c r="G123" s="19" t="s">
        <v>416</v>
      </c>
      <c r="H123" s="6">
        <v>0.65</v>
      </c>
      <c r="I123" s="6">
        <v>7</v>
      </c>
      <c r="J123" s="19" t="s">
        <v>416</v>
      </c>
      <c r="K123" s="6">
        <v>0.65</v>
      </c>
      <c r="L123" s="6">
        <v>7</v>
      </c>
      <c r="M123" s="6"/>
      <c r="N123" s="19" t="s">
        <v>211</v>
      </c>
      <c r="O123" s="6">
        <v>0.65</v>
      </c>
      <c r="P123" s="6">
        <v>7</v>
      </c>
      <c r="R123" t="str">
        <f t="shared" si="6"/>
        <v>Match</v>
      </c>
      <c r="S123" t="str">
        <f t="shared" si="7"/>
        <v>Match</v>
      </c>
      <c r="T123" t="s">
        <v>415</v>
      </c>
    </row>
    <row r="124" spans="1:20" x14ac:dyDescent="0.25">
      <c r="A124" s="19" t="s">
        <v>321</v>
      </c>
      <c r="B124" s="20" t="s">
        <v>139</v>
      </c>
      <c r="C124" s="19" t="s">
        <v>211</v>
      </c>
      <c r="D124" s="6">
        <v>0.65</v>
      </c>
      <c r="E124" s="6">
        <v>2</v>
      </c>
      <c r="F124" s="6"/>
      <c r="G124" s="19" t="s">
        <v>417</v>
      </c>
      <c r="H124" s="6">
        <v>0.65</v>
      </c>
      <c r="I124" s="6">
        <v>2</v>
      </c>
      <c r="J124" s="19" t="s">
        <v>417</v>
      </c>
      <c r="K124" s="6">
        <v>0.65</v>
      </c>
      <c r="L124" s="6">
        <v>2</v>
      </c>
      <c r="M124" s="6"/>
      <c r="N124" s="19" t="s">
        <v>211</v>
      </c>
      <c r="O124" s="6">
        <v>0.65</v>
      </c>
      <c r="P124" s="6">
        <v>2</v>
      </c>
      <c r="R124" t="str">
        <f t="shared" si="6"/>
        <v>Match</v>
      </c>
      <c r="S124" t="str">
        <f t="shared" si="7"/>
        <v>Match</v>
      </c>
      <c r="T124" t="s">
        <v>415</v>
      </c>
    </row>
    <row r="125" spans="1:20" x14ac:dyDescent="0.25">
      <c r="A125" s="19" t="s">
        <v>321</v>
      </c>
      <c r="B125" s="20" t="s">
        <v>140</v>
      </c>
      <c r="C125" s="19" t="s">
        <v>211</v>
      </c>
      <c r="D125" s="6">
        <v>0.65</v>
      </c>
      <c r="E125" s="6">
        <v>3.3</v>
      </c>
      <c r="F125" s="6"/>
      <c r="G125" s="19" t="s">
        <v>418</v>
      </c>
      <c r="H125" s="6">
        <v>0.65</v>
      </c>
      <c r="I125" s="6">
        <v>3.3</v>
      </c>
      <c r="J125" s="19" t="s">
        <v>418</v>
      </c>
      <c r="K125" s="6">
        <v>0.65</v>
      </c>
      <c r="L125" s="6">
        <v>3.3</v>
      </c>
      <c r="M125" s="6"/>
      <c r="N125" s="19" t="s">
        <v>211</v>
      </c>
      <c r="O125" s="6">
        <v>0.65</v>
      </c>
      <c r="P125" s="6">
        <v>3.3</v>
      </c>
      <c r="R125" t="str">
        <f t="shared" si="6"/>
        <v>Match</v>
      </c>
      <c r="S125" t="str">
        <f t="shared" si="7"/>
        <v>Match</v>
      </c>
      <c r="T125" t="s">
        <v>415</v>
      </c>
    </row>
    <row r="126" spans="1:20" x14ac:dyDescent="0.25">
      <c r="A126" s="19" t="s">
        <v>321</v>
      </c>
      <c r="B126" s="20" t="s">
        <v>138</v>
      </c>
      <c r="C126" s="19" t="s">
        <v>212</v>
      </c>
      <c r="D126" s="6">
        <v>0.65</v>
      </c>
      <c r="E126" s="6">
        <v>13</v>
      </c>
      <c r="F126" s="6"/>
      <c r="G126" s="19" t="s">
        <v>419</v>
      </c>
      <c r="H126" s="6">
        <v>0.65</v>
      </c>
      <c r="I126" s="6">
        <v>13</v>
      </c>
      <c r="J126" s="19" t="s">
        <v>419</v>
      </c>
      <c r="K126" s="6">
        <v>0.65</v>
      </c>
      <c r="L126" s="6">
        <v>13</v>
      </c>
      <c r="M126" s="6"/>
      <c r="N126" s="19" t="s">
        <v>420</v>
      </c>
      <c r="O126" s="6">
        <v>0.65</v>
      </c>
      <c r="P126" s="6">
        <v>13</v>
      </c>
      <c r="R126" t="str">
        <f t="shared" si="6"/>
        <v>Match</v>
      </c>
      <c r="S126" t="str">
        <f t="shared" si="7"/>
        <v>Match</v>
      </c>
      <c r="T126" t="s">
        <v>415</v>
      </c>
    </row>
    <row r="127" spans="1:20" x14ac:dyDescent="0.25">
      <c r="A127" s="19" t="s">
        <v>321</v>
      </c>
      <c r="B127" s="19" t="s">
        <v>139</v>
      </c>
      <c r="C127" s="19" t="s">
        <v>212</v>
      </c>
      <c r="D127" s="6">
        <v>0.65</v>
      </c>
      <c r="E127" s="6">
        <v>2.75</v>
      </c>
      <c r="F127" s="6"/>
      <c r="G127" s="19" t="s">
        <v>421</v>
      </c>
      <c r="H127" s="6">
        <v>0.65</v>
      </c>
      <c r="I127" s="6">
        <v>2.75</v>
      </c>
      <c r="J127" s="19" t="s">
        <v>421</v>
      </c>
      <c r="K127" s="6">
        <v>0.65</v>
      </c>
      <c r="L127" s="6">
        <v>2.75</v>
      </c>
      <c r="M127" s="6"/>
      <c r="N127" s="19" t="s">
        <v>212</v>
      </c>
      <c r="O127" s="6">
        <v>0.65</v>
      </c>
      <c r="P127" s="6">
        <v>2.75</v>
      </c>
      <c r="R127" t="str">
        <f t="shared" si="6"/>
        <v>Match</v>
      </c>
      <c r="S127" t="str">
        <f t="shared" si="7"/>
        <v>Match</v>
      </c>
      <c r="T127" t="s">
        <v>415</v>
      </c>
    </row>
    <row r="128" spans="1:20" x14ac:dyDescent="0.25">
      <c r="A128" s="19" t="s">
        <v>321</v>
      </c>
      <c r="B128" s="19" t="s">
        <v>141</v>
      </c>
      <c r="C128" s="19" t="s">
        <v>212</v>
      </c>
      <c r="D128" s="6">
        <v>0.65</v>
      </c>
      <c r="E128" s="6">
        <v>13</v>
      </c>
      <c r="F128" s="6"/>
      <c r="G128" s="19" t="s">
        <v>422</v>
      </c>
      <c r="H128" s="6">
        <v>0.65</v>
      </c>
      <c r="I128" s="6">
        <v>13</v>
      </c>
      <c r="J128" s="19" t="s">
        <v>422</v>
      </c>
      <c r="K128" s="6">
        <v>0.65</v>
      </c>
      <c r="L128" s="6">
        <v>13</v>
      </c>
      <c r="M128" s="6"/>
      <c r="N128" s="19" t="s">
        <v>212</v>
      </c>
      <c r="O128" s="6">
        <v>0.65</v>
      </c>
      <c r="P128" s="6">
        <v>13</v>
      </c>
      <c r="R128" t="str">
        <f t="shared" si="6"/>
        <v>Match</v>
      </c>
      <c r="S128" t="str">
        <f t="shared" si="7"/>
        <v>Match</v>
      </c>
      <c r="T128" t="s">
        <v>415</v>
      </c>
    </row>
    <row r="129" spans="1:20" x14ac:dyDescent="0.25">
      <c r="A129" s="19" t="s">
        <v>321</v>
      </c>
      <c r="B129" s="19" t="s">
        <v>140</v>
      </c>
      <c r="C129" s="19" t="s">
        <v>212</v>
      </c>
      <c r="D129" s="6">
        <v>0.65</v>
      </c>
      <c r="E129" s="6">
        <v>5</v>
      </c>
      <c r="F129" s="6"/>
      <c r="G129" s="19" t="s">
        <v>423</v>
      </c>
      <c r="H129" s="6">
        <v>0.65</v>
      </c>
      <c r="I129" s="6">
        <v>5</v>
      </c>
      <c r="J129" s="19" t="s">
        <v>423</v>
      </c>
      <c r="K129" s="6">
        <v>0.65</v>
      </c>
      <c r="L129" s="6">
        <v>5</v>
      </c>
      <c r="M129" s="6"/>
      <c r="N129" s="19" t="s">
        <v>212</v>
      </c>
      <c r="O129" s="6">
        <v>0.65</v>
      </c>
      <c r="P129" s="6">
        <v>5</v>
      </c>
      <c r="R129" t="str">
        <f t="shared" si="6"/>
        <v>Match</v>
      </c>
      <c r="S129" t="str">
        <f t="shared" si="7"/>
        <v>Match</v>
      </c>
      <c r="T129" t="s">
        <v>415</v>
      </c>
    </row>
    <row r="130" spans="1:20" x14ac:dyDescent="0.25">
      <c r="A130" s="19" t="s">
        <v>321</v>
      </c>
      <c r="B130" s="19"/>
      <c r="C130" s="19" t="s">
        <v>424</v>
      </c>
      <c r="D130" s="6">
        <v>0.3</v>
      </c>
      <c r="E130" s="6">
        <v>7</v>
      </c>
      <c r="F130" s="6"/>
      <c r="H130" s="6"/>
      <c r="I130" s="6"/>
      <c r="R130" t="str">
        <f t="shared" si="6"/>
        <v>Difference</v>
      </c>
      <c r="S130" t="str">
        <f t="shared" si="7"/>
        <v>Difference</v>
      </c>
    </row>
    <row r="131" spans="1:20" x14ac:dyDescent="0.25">
      <c r="A131" s="19" t="s">
        <v>321</v>
      </c>
      <c r="B131" s="19"/>
      <c r="C131" s="19" t="s">
        <v>425</v>
      </c>
      <c r="D131" s="6">
        <v>3.2</v>
      </c>
      <c r="E131" s="6">
        <v>12</v>
      </c>
      <c r="F131" s="6"/>
      <c r="H131" s="6"/>
      <c r="I131" s="6"/>
      <c r="R131" t="str">
        <f t="shared" si="6"/>
        <v>Difference</v>
      </c>
      <c r="S131" t="str">
        <f t="shared" si="7"/>
        <v>Difference</v>
      </c>
    </row>
    <row r="132" spans="1:20" x14ac:dyDescent="0.25">
      <c r="A132" s="19" t="s">
        <v>321</v>
      </c>
      <c r="B132" s="19"/>
      <c r="C132" s="19" t="s">
        <v>426</v>
      </c>
      <c r="D132" s="6">
        <v>0.65</v>
      </c>
      <c r="E132" s="6">
        <v>22</v>
      </c>
      <c r="F132" s="6"/>
      <c r="H132" s="6"/>
      <c r="I132" s="6"/>
      <c r="R132" t="str">
        <f t="shared" si="6"/>
        <v>Difference</v>
      </c>
      <c r="S132" t="str">
        <f t="shared" si="7"/>
        <v>Difference</v>
      </c>
    </row>
    <row r="133" spans="1:20" x14ac:dyDescent="0.25">
      <c r="A133" s="19" t="s">
        <v>321</v>
      </c>
      <c r="B133" s="19" t="s">
        <v>142</v>
      </c>
      <c r="C133" s="19" t="s">
        <v>213</v>
      </c>
      <c r="D133" s="6">
        <v>0.43</v>
      </c>
      <c r="E133" s="6">
        <v>6.65</v>
      </c>
      <c r="F133" s="6"/>
      <c r="G133" s="19" t="s">
        <v>427</v>
      </c>
      <c r="H133" s="6">
        <v>0.43</v>
      </c>
      <c r="I133" s="6">
        <v>6.65</v>
      </c>
      <c r="J133" s="19" t="s">
        <v>427</v>
      </c>
      <c r="K133" s="6">
        <v>0.43</v>
      </c>
      <c r="L133" s="6">
        <v>6.65</v>
      </c>
      <c r="M133" s="6"/>
      <c r="N133" t="s">
        <v>428</v>
      </c>
      <c r="O133" s="6">
        <v>0.43</v>
      </c>
      <c r="P133" s="6">
        <v>6.65</v>
      </c>
      <c r="R133" t="str">
        <f t="shared" si="6"/>
        <v>Match</v>
      </c>
      <c r="S133" t="str">
        <f t="shared" si="7"/>
        <v>Match</v>
      </c>
    </row>
    <row r="134" spans="1:20" x14ac:dyDescent="0.25">
      <c r="A134" s="19" t="s">
        <v>321</v>
      </c>
      <c r="B134" s="19" t="s">
        <v>143</v>
      </c>
      <c r="C134" s="19" t="s">
        <v>213</v>
      </c>
      <c r="D134" s="6">
        <v>0.43</v>
      </c>
      <c r="E134" s="6">
        <v>1.98</v>
      </c>
      <c r="F134" s="6"/>
      <c r="G134" s="19" t="s">
        <v>429</v>
      </c>
      <c r="H134" s="6">
        <v>0.43</v>
      </c>
      <c r="I134" s="6">
        <v>1.98</v>
      </c>
      <c r="J134" s="19" t="s">
        <v>429</v>
      </c>
      <c r="K134" s="6">
        <v>0.43</v>
      </c>
      <c r="L134" s="6">
        <v>1.98</v>
      </c>
      <c r="M134" s="6"/>
      <c r="N134" t="s">
        <v>428</v>
      </c>
      <c r="O134" s="6">
        <v>0.43</v>
      </c>
      <c r="P134" s="6">
        <v>1.98</v>
      </c>
      <c r="R134" t="str">
        <f t="shared" si="6"/>
        <v>Match</v>
      </c>
      <c r="S134" t="str">
        <f t="shared" si="7"/>
        <v>Match</v>
      </c>
    </row>
    <row r="135" spans="1:20" x14ac:dyDescent="0.25">
      <c r="A135" s="19" t="s">
        <v>321</v>
      </c>
      <c r="B135" s="19" t="s">
        <v>144</v>
      </c>
      <c r="C135" s="19" t="s">
        <v>213</v>
      </c>
      <c r="D135" s="6">
        <v>0.43</v>
      </c>
      <c r="E135" s="6">
        <v>3.01</v>
      </c>
      <c r="F135" s="6"/>
      <c r="G135" s="19" t="s">
        <v>430</v>
      </c>
      <c r="H135" s="6">
        <v>0.43</v>
      </c>
      <c r="I135" s="6">
        <v>3.01</v>
      </c>
      <c r="J135" s="19" t="s">
        <v>430</v>
      </c>
      <c r="K135" s="6">
        <v>0.43</v>
      </c>
      <c r="L135" s="6">
        <v>3.01</v>
      </c>
      <c r="M135" s="6"/>
      <c r="N135" t="s">
        <v>428</v>
      </c>
      <c r="O135" s="6">
        <v>0.43</v>
      </c>
      <c r="P135" s="6">
        <v>3.01</v>
      </c>
      <c r="R135" t="str">
        <f t="shared" si="6"/>
        <v>Match</v>
      </c>
      <c r="S135" t="str">
        <f t="shared" si="7"/>
        <v>Match</v>
      </c>
    </row>
    <row r="136" spans="1:20" x14ac:dyDescent="0.25">
      <c r="A136" s="19" t="s">
        <v>321</v>
      </c>
      <c r="B136" s="19" t="s">
        <v>145</v>
      </c>
      <c r="C136" s="19" t="s">
        <v>214</v>
      </c>
      <c r="D136" s="6">
        <v>0.43</v>
      </c>
      <c r="E136" s="6">
        <v>8.36</v>
      </c>
      <c r="F136" s="6"/>
      <c r="G136" s="19" t="s">
        <v>431</v>
      </c>
      <c r="H136" s="6">
        <v>0.43</v>
      </c>
      <c r="I136" s="6">
        <v>8.36</v>
      </c>
      <c r="J136" s="19" t="s">
        <v>432</v>
      </c>
      <c r="K136" s="6">
        <v>0.43</v>
      </c>
      <c r="L136" s="6">
        <v>8.36</v>
      </c>
      <c r="M136" s="6"/>
      <c r="N136" s="19" t="s">
        <v>433</v>
      </c>
      <c r="O136" s="6">
        <v>0.43</v>
      </c>
      <c r="P136" s="6">
        <v>8.36</v>
      </c>
      <c r="R136" t="str">
        <f t="shared" si="6"/>
        <v>Match</v>
      </c>
      <c r="S136" t="str">
        <f t="shared" si="7"/>
        <v>Match</v>
      </c>
    </row>
    <row r="137" spans="1:20" x14ac:dyDescent="0.25">
      <c r="A137" s="19" t="s">
        <v>321</v>
      </c>
      <c r="B137" s="19" t="s">
        <v>146</v>
      </c>
      <c r="C137" s="19" t="s">
        <v>214</v>
      </c>
      <c r="D137" s="6">
        <v>0.43</v>
      </c>
      <c r="E137" s="6">
        <v>3.3</v>
      </c>
      <c r="F137" s="6"/>
      <c r="G137" s="19" t="s">
        <v>434</v>
      </c>
      <c r="H137" s="6">
        <v>0.43</v>
      </c>
      <c r="I137" s="6">
        <v>3.3</v>
      </c>
      <c r="J137" s="19" t="s">
        <v>435</v>
      </c>
      <c r="K137" s="6">
        <v>0.43</v>
      </c>
      <c r="L137" s="6">
        <v>3.3</v>
      </c>
      <c r="M137" s="6"/>
      <c r="N137" s="19" t="s">
        <v>433</v>
      </c>
      <c r="O137" s="6">
        <v>0.43</v>
      </c>
      <c r="P137" s="6">
        <v>3.3</v>
      </c>
      <c r="R137" t="str">
        <f t="shared" si="6"/>
        <v>Match</v>
      </c>
      <c r="S137" t="str">
        <f t="shared" si="7"/>
        <v>Match</v>
      </c>
    </row>
    <row r="138" spans="1:20" x14ac:dyDescent="0.25">
      <c r="A138" s="19" t="s">
        <v>321</v>
      </c>
      <c r="B138" s="19" t="s">
        <v>147</v>
      </c>
      <c r="C138" s="19" t="s">
        <v>214</v>
      </c>
      <c r="D138" s="6">
        <v>0.43</v>
      </c>
      <c r="E138" s="6">
        <v>4.71</v>
      </c>
      <c r="F138" s="6"/>
      <c r="G138" s="19" t="s">
        <v>436</v>
      </c>
      <c r="H138" s="6">
        <v>0.43</v>
      </c>
      <c r="I138" s="6">
        <v>4.71</v>
      </c>
      <c r="J138" s="19" t="s">
        <v>437</v>
      </c>
      <c r="K138" s="6">
        <v>0.43</v>
      </c>
      <c r="L138" s="6">
        <v>4.71</v>
      </c>
      <c r="M138" s="6"/>
      <c r="N138" s="19" t="s">
        <v>433</v>
      </c>
      <c r="O138" s="6">
        <v>0.43</v>
      </c>
      <c r="P138" s="6">
        <v>4.71</v>
      </c>
      <c r="R138" t="str">
        <f t="shared" si="6"/>
        <v>Match</v>
      </c>
      <c r="S138" t="str">
        <f t="shared" si="7"/>
        <v>Match</v>
      </c>
    </row>
    <row r="139" spans="1:20" x14ac:dyDescent="0.25">
      <c r="A139" s="19" t="s">
        <v>321</v>
      </c>
      <c r="B139" s="19" t="s">
        <v>148</v>
      </c>
      <c r="C139" s="19" t="s">
        <v>215</v>
      </c>
      <c r="D139" s="6">
        <v>0.43</v>
      </c>
      <c r="E139" s="6">
        <v>1.9</v>
      </c>
      <c r="F139" s="6"/>
      <c r="G139" s="19" t="s">
        <v>438</v>
      </c>
      <c r="H139" s="6">
        <v>0.43</v>
      </c>
      <c r="I139" s="6">
        <v>1.9</v>
      </c>
      <c r="J139" s="19" t="s">
        <v>438</v>
      </c>
      <c r="K139" s="6">
        <v>0.43</v>
      </c>
      <c r="L139" s="6">
        <v>1.9</v>
      </c>
      <c r="M139" s="6"/>
      <c r="N139" s="19" t="s">
        <v>439</v>
      </c>
      <c r="O139" s="6">
        <v>0.43</v>
      </c>
      <c r="P139" s="6">
        <v>1.9</v>
      </c>
      <c r="R139" t="str">
        <f t="shared" si="6"/>
        <v>Match</v>
      </c>
      <c r="S139" t="str">
        <f t="shared" si="7"/>
        <v>Match</v>
      </c>
    </row>
    <row r="140" spans="1:20" x14ac:dyDescent="0.25">
      <c r="A140" s="19" t="s">
        <v>321</v>
      </c>
      <c r="B140" s="19" t="s">
        <v>149</v>
      </c>
      <c r="C140" s="19" t="s">
        <v>216</v>
      </c>
      <c r="D140" s="6">
        <v>0.13</v>
      </c>
      <c r="E140" s="6">
        <v>23.8</v>
      </c>
      <c r="F140" s="6"/>
      <c r="G140" s="19" t="s">
        <v>440</v>
      </c>
      <c r="H140" s="6">
        <v>0.13</v>
      </c>
      <c r="I140" s="6">
        <v>23.8</v>
      </c>
      <c r="N140" s="19" t="s">
        <v>441</v>
      </c>
      <c r="O140" s="6">
        <v>0.13</v>
      </c>
      <c r="P140" s="6">
        <v>23.8</v>
      </c>
      <c r="R140" t="str">
        <f t="shared" si="6"/>
        <v>Match</v>
      </c>
      <c r="S140" t="str">
        <f t="shared" si="7"/>
        <v>Match</v>
      </c>
    </row>
    <row r="141" spans="1:20" x14ac:dyDescent="0.25">
      <c r="A141" s="19" t="s">
        <v>321</v>
      </c>
      <c r="B141" s="19" t="s">
        <v>150</v>
      </c>
      <c r="C141" s="19" t="s">
        <v>216</v>
      </c>
      <c r="D141" s="6">
        <v>0.13</v>
      </c>
      <c r="E141" s="6">
        <v>19.8</v>
      </c>
      <c r="F141" s="6"/>
      <c r="G141" s="19" t="s">
        <v>442</v>
      </c>
      <c r="H141" s="6">
        <v>0.13</v>
      </c>
      <c r="I141" s="6">
        <v>19.8</v>
      </c>
      <c r="N141" s="19" t="s">
        <v>441</v>
      </c>
      <c r="O141" s="6">
        <v>0.13</v>
      </c>
      <c r="P141" s="6">
        <v>19.8</v>
      </c>
      <c r="R141" t="str">
        <f t="shared" si="6"/>
        <v>Match</v>
      </c>
      <c r="S141" t="str">
        <f t="shared" si="7"/>
        <v>Match</v>
      </c>
    </row>
    <row r="142" spans="1:20" x14ac:dyDescent="0.25">
      <c r="A142" s="19" t="s">
        <v>321</v>
      </c>
      <c r="B142" s="19" t="s">
        <v>151</v>
      </c>
      <c r="C142" s="19" t="s">
        <v>216</v>
      </c>
      <c r="D142" s="6">
        <v>0.13</v>
      </c>
      <c r="E142" s="6">
        <v>14.8</v>
      </c>
      <c r="F142" s="6"/>
      <c r="G142" s="19" t="s">
        <v>443</v>
      </c>
      <c r="H142" s="6">
        <v>0.13</v>
      </c>
      <c r="I142" s="6">
        <v>14.8</v>
      </c>
      <c r="N142" s="19" t="s">
        <v>441</v>
      </c>
      <c r="O142" s="6">
        <v>0.13</v>
      </c>
      <c r="P142" s="6">
        <v>14.8</v>
      </c>
      <c r="R142" t="str">
        <f t="shared" si="6"/>
        <v>Match</v>
      </c>
      <c r="S142" t="str">
        <f t="shared" si="7"/>
        <v>Match</v>
      </c>
    </row>
    <row r="143" spans="1:20" x14ac:dyDescent="0.25">
      <c r="A143" s="19" t="s">
        <v>321</v>
      </c>
      <c r="B143" s="19" t="s">
        <v>152</v>
      </c>
      <c r="C143" s="19" t="s">
        <v>217</v>
      </c>
      <c r="D143" s="6">
        <v>0.13</v>
      </c>
      <c r="E143" s="6">
        <v>11</v>
      </c>
      <c r="F143" s="6"/>
      <c r="G143" s="19" t="s">
        <v>444</v>
      </c>
      <c r="H143" s="6">
        <v>0.13</v>
      </c>
      <c r="I143" s="6">
        <v>11</v>
      </c>
      <c r="N143" s="19" t="s">
        <v>445</v>
      </c>
      <c r="O143" s="6">
        <v>0.13</v>
      </c>
      <c r="P143" s="6">
        <v>11</v>
      </c>
      <c r="R143" t="str">
        <f t="shared" si="6"/>
        <v>Match</v>
      </c>
      <c r="S143" t="str">
        <f t="shared" si="7"/>
        <v>Match</v>
      </c>
    </row>
    <row r="144" spans="1:20" x14ac:dyDescent="0.25">
      <c r="A144" s="19" t="s">
        <v>321</v>
      </c>
      <c r="B144" s="19" t="s">
        <v>153</v>
      </c>
      <c r="C144" s="19" t="s">
        <v>218</v>
      </c>
      <c r="D144" s="6">
        <v>0.43</v>
      </c>
      <c r="E144" s="6">
        <v>2.2000000000000002</v>
      </c>
      <c r="F144" s="6"/>
      <c r="G144" s="19" t="s">
        <v>446</v>
      </c>
      <c r="H144" s="6">
        <v>0.43</v>
      </c>
      <c r="I144" s="6">
        <v>2.2000000000000002</v>
      </c>
      <c r="J144" s="19" t="s">
        <v>446</v>
      </c>
      <c r="K144" s="6">
        <v>0.43</v>
      </c>
      <c r="L144" s="6">
        <v>2.2000000000000002</v>
      </c>
      <c r="M144" s="6"/>
      <c r="N144" t="s">
        <v>447</v>
      </c>
      <c r="O144" s="6">
        <v>0.43</v>
      </c>
      <c r="P144" s="6">
        <v>2.2000000000000002</v>
      </c>
      <c r="R144" t="str">
        <f t="shared" si="6"/>
        <v>Match</v>
      </c>
      <c r="S144" t="str">
        <f t="shared" si="7"/>
        <v>Match</v>
      </c>
    </row>
    <row r="145" spans="1:19" x14ac:dyDescent="0.25">
      <c r="A145" s="19" t="s">
        <v>321</v>
      </c>
      <c r="B145" s="19" t="s">
        <v>154</v>
      </c>
      <c r="C145" s="19" t="s">
        <v>218</v>
      </c>
      <c r="D145" s="6">
        <v>0.43</v>
      </c>
      <c r="E145" s="6">
        <v>6.81</v>
      </c>
      <c r="F145" s="6"/>
      <c r="G145" s="19" t="s">
        <v>448</v>
      </c>
      <c r="H145" s="6">
        <v>0.43</v>
      </c>
      <c r="I145" s="6">
        <v>6.81</v>
      </c>
      <c r="J145" s="19" t="s">
        <v>448</v>
      </c>
      <c r="K145" s="6">
        <v>0.43</v>
      </c>
      <c r="L145" s="6">
        <v>6.81</v>
      </c>
      <c r="M145" s="6"/>
      <c r="N145" t="s">
        <v>447</v>
      </c>
      <c r="O145" s="6">
        <v>0.43</v>
      </c>
      <c r="P145" s="6">
        <v>6.81</v>
      </c>
      <c r="R145" t="str">
        <f t="shared" si="6"/>
        <v>Match</v>
      </c>
      <c r="S145" t="str">
        <f t="shared" si="7"/>
        <v>Match</v>
      </c>
    </row>
    <row r="146" spans="1:19" x14ac:dyDescent="0.25">
      <c r="A146" s="19" t="s">
        <v>321</v>
      </c>
      <c r="B146" s="19" t="s">
        <v>155</v>
      </c>
      <c r="C146" s="19" t="s">
        <v>218</v>
      </c>
      <c r="D146" s="6">
        <v>0.43</v>
      </c>
      <c r="E146" s="6">
        <v>4.04</v>
      </c>
      <c r="F146" s="6"/>
      <c r="G146" s="19" t="s">
        <v>449</v>
      </c>
      <c r="H146" s="6">
        <v>0.43</v>
      </c>
      <c r="I146" s="6">
        <v>4.04</v>
      </c>
      <c r="J146" s="19" t="s">
        <v>449</v>
      </c>
      <c r="K146" s="6">
        <v>0.43</v>
      </c>
      <c r="L146" s="6">
        <v>4.04</v>
      </c>
      <c r="M146" s="6"/>
      <c r="N146" t="s">
        <v>447</v>
      </c>
      <c r="O146" s="6">
        <v>0.43</v>
      </c>
      <c r="P146" s="6">
        <v>4.04</v>
      </c>
      <c r="R146" t="str">
        <f t="shared" si="6"/>
        <v>Match</v>
      </c>
      <c r="S146" t="str">
        <f t="shared" si="7"/>
        <v>Match</v>
      </c>
    </row>
    <row r="147" spans="1:19" x14ac:dyDescent="0.25">
      <c r="A147" s="19" t="s">
        <v>321</v>
      </c>
      <c r="B147" s="19" t="s">
        <v>156</v>
      </c>
      <c r="C147" s="19" t="s">
        <v>219</v>
      </c>
      <c r="D147" s="6">
        <v>0.43</v>
      </c>
      <c r="E147" s="6">
        <v>8.6999999999999993</v>
      </c>
      <c r="F147" s="6"/>
      <c r="G147" s="19" t="s">
        <v>450</v>
      </c>
      <c r="H147" s="6">
        <v>0.43</v>
      </c>
      <c r="I147" s="6">
        <v>8.6999999999999993</v>
      </c>
      <c r="J147" s="19" t="s">
        <v>450</v>
      </c>
      <c r="K147" s="6">
        <v>0.43</v>
      </c>
      <c r="L147" s="6">
        <v>8.6999999999999993</v>
      </c>
      <c r="M147" s="6"/>
      <c r="N147" t="s">
        <v>451</v>
      </c>
      <c r="O147" s="6">
        <v>0.43</v>
      </c>
      <c r="P147" s="6">
        <v>8.6999999999999993</v>
      </c>
      <c r="R147" t="str">
        <f t="shared" si="6"/>
        <v>Match</v>
      </c>
      <c r="S147" t="str">
        <f t="shared" si="7"/>
        <v>Match</v>
      </c>
    </row>
    <row r="148" spans="1:19" x14ac:dyDescent="0.25">
      <c r="A148" s="19" t="s">
        <v>321</v>
      </c>
      <c r="B148" s="19" t="s">
        <v>157</v>
      </c>
      <c r="C148" s="19" t="s">
        <v>219</v>
      </c>
      <c r="D148" s="6">
        <v>0.43</v>
      </c>
      <c r="E148" s="6">
        <v>4.09</v>
      </c>
      <c r="F148" s="6"/>
      <c r="G148" s="19" t="s">
        <v>452</v>
      </c>
      <c r="H148" s="6">
        <v>0.43</v>
      </c>
      <c r="I148" s="6">
        <v>4.09</v>
      </c>
      <c r="J148" s="19" t="s">
        <v>452</v>
      </c>
      <c r="K148" s="6">
        <v>0.43</v>
      </c>
      <c r="L148" s="6">
        <v>4.09</v>
      </c>
      <c r="M148" s="6"/>
      <c r="N148" t="s">
        <v>451</v>
      </c>
      <c r="O148" s="6">
        <v>0.43</v>
      </c>
      <c r="P148" s="6">
        <v>4.09</v>
      </c>
      <c r="R148" t="str">
        <f t="shared" si="6"/>
        <v>Match</v>
      </c>
      <c r="S148" t="str">
        <f t="shared" si="7"/>
        <v>Match</v>
      </c>
    </row>
    <row r="149" spans="1:19" x14ac:dyDescent="0.25">
      <c r="A149" s="19" t="s">
        <v>321</v>
      </c>
      <c r="B149" s="19" t="s">
        <v>158</v>
      </c>
      <c r="C149" s="19" t="s">
        <v>219</v>
      </c>
      <c r="D149" s="6">
        <v>0.43</v>
      </c>
      <c r="E149" s="6">
        <v>5.93</v>
      </c>
      <c r="F149" s="6"/>
      <c r="G149" s="19" t="s">
        <v>453</v>
      </c>
      <c r="H149" s="6">
        <v>0.43</v>
      </c>
      <c r="I149" s="6">
        <v>5.93</v>
      </c>
      <c r="J149" s="19" t="s">
        <v>453</v>
      </c>
      <c r="K149" s="6">
        <v>0.43</v>
      </c>
      <c r="L149" s="6">
        <v>5.93</v>
      </c>
      <c r="M149" s="6"/>
      <c r="N149" t="s">
        <v>451</v>
      </c>
      <c r="O149" s="6">
        <v>0.43</v>
      </c>
      <c r="P149" s="6">
        <v>5.93</v>
      </c>
      <c r="R149" t="str">
        <f t="shared" si="6"/>
        <v>Match</v>
      </c>
      <c r="S149" t="str">
        <f t="shared" si="7"/>
        <v>Match</v>
      </c>
    </row>
    <row r="150" spans="1:19" x14ac:dyDescent="0.25">
      <c r="A150" s="19" t="s">
        <v>321</v>
      </c>
      <c r="B150" s="19" t="s">
        <v>159</v>
      </c>
      <c r="C150" s="19" t="s">
        <v>220</v>
      </c>
      <c r="D150" s="6">
        <v>0.43</v>
      </c>
      <c r="E150" s="6">
        <v>8.6999999999999993</v>
      </c>
      <c r="F150" s="6"/>
      <c r="G150" s="19" t="s">
        <v>454</v>
      </c>
      <c r="H150" s="6">
        <v>0.43</v>
      </c>
      <c r="I150" s="6">
        <v>8.6999999999999993</v>
      </c>
      <c r="J150" s="19" t="s">
        <v>454</v>
      </c>
      <c r="K150" s="6">
        <v>0.43</v>
      </c>
      <c r="L150" s="6">
        <v>8.6999999999999993</v>
      </c>
      <c r="M150" s="6"/>
      <c r="N150" s="19" t="s">
        <v>455</v>
      </c>
      <c r="O150" s="6">
        <v>0.43</v>
      </c>
      <c r="P150" s="6">
        <v>8.6999999999999993</v>
      </c>
      <c r="R150" t="str">
        <f t="shared" si="6"/>
        <v>Match</v>
      </c>
      <c r="S150" t="str">
        <f t="shared" si="7"/>
        <v>Match</v>
      </c>
    </row>
    <row r="151" spans="1:19" x14ac:dyDescent="0.25">
      <c r="A151" s="19" t="s">
        <v>321</v>
      </c>
      <c r="B151" s="19" t="s">
        <v>160</v>
      </c>
      <c r="C151" s="19" t="s">
        <v>220</v>
      </c>
      <c r="D151" s="6">
        <v>0.43</v>
      </c>
      <c r="E151" s="6">
        <v>4.09</v>
      </c>
      <c r="F151" s="6"/>
      <c r="G151" s="19" t="s">
        <v>456</v>
      </c>
      <c r="H151" s="6">
        <v>0.43</v>
      </c>
      <c r="I151" s="6">
        <v>4.09</v>
      </c>
      <c r="J151" s="19" t="s">
        <v>456</v>
      </c>
      <c r="K151" s="6">
        <v>0.43</v>
      </c>
      <c r="L151" s="6">
        <v>4.09</v>
      </c>
      <c r="M151" s="6"/>
      <c r="N151" s="19" t="s">
        <v>455</v>
      </c>
      <c r="O151" s="6">
        <v>0.43</v>
      </c>
      <c r="P151" s="6">
        <v>4.09</v>
      </c>
      <c r="R151" t="str">
        <f t="shared" si="6"/>
        <v>Match</v>
      </c>
      <c r="S151" t="str">
        <f t="shared" si="7"/>
        <v>Match</v>
      </c>
    </row>
    <row r="152" spans="1:19" x14ac:dyDescent="0.25">
      <c r="A152" s="19" t="s">
        <v>321</v>
      </c>
      <c r="B152" s="19" t="s">
        <v>161</v>
      </c>
      <c r="C152" s="19" t="s">
        <v>220</v>
      </c>
      <c r="D152" s="6">
        <v>0.43</v>
      </c>
      <c r="E152" s="6">
        <v>5.93</v>
      </c>
      <c r="F152" s="6"/>
      <c r="G152" s="19" t="s">
        <v>457</v>
      </c>
      <c r="H152" s="6">
        <v>0.43</v>
      </c>
      <c r="I152" s="6">
        <v>5.93</v>
      </c>
      <c r="J152" s="19" t="s">
        <v>457</v>
      </c>
      <c r="K152" s="6">
        <v>0.43</v>
      </c>
      <c r="L152" s="6">
        <v>5.93</v>
      </c>
      <c r="M152" s="6"/>
      <c r="N152" s="19" t="s">
        <v>455</v>
      </c>
      <c r="O152" s="6">
        <v>0.43</v>
      </c>
      <c r="P152" s="6">
        <v>5.93</v>
      </c>
      <c r="R152" t="str">
        <f t="shared" si="6"/>
        <v>Match</v>
      </c>
      <c r="S152" t="str">
        <f t="shared" si="7"/>
        <v>Match</v>
      </c>
    </row>
    <row r="153" spans="1:19" x14ac:dyDescent="0.25">
      <c r="A153" s="19" t="s">
        <v>321</v>
      </c>
      <c r="B153" s="19" t="s">
        <v>162</v>
      </c>
      <c r="C153" s="19" t="s">
        <v>221</v>
      </c>
      <c r="D153" s="36">
        <v>0.45</v>
      </c>
      <c r="E153" s="6">
        <v>6.3</v>
      </c>
      <c r="F153" s="6"/>
      <c r="G153" s="19" t="s">
        <v>458</v>
      </c>
      <c r="H153" s="6">
        <v>0.45</v>
      </c>
      <c r="I153" s="6">
        <v>6.3</v>
      </c>
      <c r="J153" s="19" t="s">
        <v>458</v>
      </c>
      <c r="K153" s="6">
        <v>0.45</v>
      </c>
      <c r="L153" s="6">
        <v>6.3</v>
      </c>
      <c r="M153" s="6"/>
      <c r="N153" s="19" t="s">
        <v>459</v>
      </c>
      <c r="O153" s="6">
        <v>0.45</v>
      </c>
      <c r="P153" s="6">
        <v>6.3</v>
      </c>
      <c r="R153" t="str">
        <f t="shared" si="6"/>
        <v>Match</v>
      </c>
      <c r="S153" t="str">
        <f t="shared" si="7"/>
        <v>Match</v>
      </c>
    </row>
    <row r="154" spans="1:19" x14ac:dyDescent="0.25">
      <c r="A154" s="19" t="s">
        <v>321</v>
      </c>
      <c r="B154" s="19" t="s">
        <v>163</v>
      </c>
      <c r="C154" s="19" t="s">
        <v>221</v>
      </c>
      <c r="D154" s="36">
        <v>0.45</v>
      </c>
      <c r="E154" s="6">
        <v>2.1</v>
      </c>
      <c r="F154" s="6"/>
      <c r="G154" s="19" t="s">
        <v>460</v>
      </c>
      <c r="H154" s="6">
        <v>0.45</v>
      </c>
      <c r="I154" s="6">
        <v>2.1</v>
      </c>
      <c r="J154" s="19" t="s">
        <v>460</v>
      </c>
      <c r="K154" s="6">
        <v>0.45</v>
      </c>
      <c r="L154" s="6">
        <v>2.1</v>
      </c>
      <c r="M154" s="6"/>
      <c r="N154" s="19" t="s">
        <v>459</v>
      </c>
      <c r="O154" s="6">
        <v>0.45</v>
      </c>
      <c r="P154" s="6">
        <v>2.1</v>
      </c>
      <c r="R154" t="str">
        <f t="shared" si="6"/>
        <v>Match</v>
      </c>
      <c r="S154" t="str">
        <f t="shared" si="7"/>
        <v>Match</v>
      </c>
    </row>
    <row r="155" spans="1:19" x14ac:dyDescent="0.25">
      <c r="A155" s="19" t="s">
        <v>321</v>
      </c>
      <c r="B155" s="19" t="s">
        <v>164</v>
      </c>
      <c r="C155" s="19" t="s">
        <v>221</v>
      </c>
      <c r="D155" s="36">
        <v>0.45</v>
      </c>
      <c r="E155" s="6">
        <v>3.1</v>
      </c>
      <c r="F155" s="6"/>
      <c r="G155" s="19" t="s">
        <v>461</v>
      </c>
      <c r="H155" s="6">
        <v>0.45</v>
      </c>
      <c r="I155" s="6">
        <v>3.1</v>
      </c>
      <c r="J155" s="19" t="s">
        <v>461</v>
      </c>
      <c r="K155" s="6">
        <v>0.45</v>
      </c>
      <c r="L155" s="6">
        <v>3.1</v>
      </c>
      <c r="M155" s="6"/>
      <c r="N155" s="19" t="s">
        <v>459</v>
      </c>
      <c r="O155" s="6">
        <v>0.45</v>
      </c>
      <c r="P155" s="6">
        <v>3.1</v>
      </c>
      <c r="R155" t="str">
        <f t="shared" si="6"/>
        <v>Match</v>
      </c>
      <c r="S155" t="str">
        <f t="shared" si="7"/>
        <v>Match</v>
      </c>
    </row>
    <row r="156" spans="1:19" x14ac:dyDescent="0.25">
      <c r="A156" s="19" t="s">
        <v>321</v>
      </c>
      <c r="B156" s="19" t="s">
        <v>165</v>
      </c>
      <c r="C156" s="19" t="s">
        <v>222</v>
      </c>
      <c r="D156" s="36">
        <v>0.45</v>
      </c>
      <c r="E156" s="6">
        <v>6.3</v>
      </c>
      <c r="F156" s="6"/>
      <c r="G156" s="19" t="s">
        <v>462</v>
      </c>
      <c r="H156" s="6">
        <v>0.45</v>
      </c>
      <c r="I156" s="6">
        <v>6.3</v>
      </c>
      <c r="J156" s="19" t="s">
        <v>462</v>
      </c>
      <c r="K156" s="6">
        <v>0.45</v>
      </c>
      <c r="L156" s="6">
        <v>6.3</v>
      </c>
      <c r="M156" s="6"/>
      <c r="N156" s="19" t="s">
        <v>463</v>
      </c>
      <c r="O156" s="6">
        <v>0.45</v>
      </c>
      <c r="P156" s="6">
        <v>6.3</v>
      </c>
      <c r="R156" t="str">
        <f t="shared" si="6"/>
        <v>Match</v>
      </c>
      <c r="S156" t="str">
        <f t="shared" si="7"/>
        <v>Match</v>
      </c>
    </row>
    <row r="157" spans="1:19" x14ac:dyDescent="0.25">
      <c r="A157" s="19" t="s">
        <v>321</v>
      </c>
      <c r="B157" s="19" t="s">
        <v>166</v>
      </c>
      <c r="C157" s="19" t="s">
        <v>222</v>
      </c>
      <c r="D157" s="36">
        <v>0.45</v>
      </c>
      <c r="E157" s="6">
        <v>2.1</v>
      </c>
      <c r="F157" s="6"/>
      <c r="G157" s="19" t="s">
        <v>464</v>
      </c>
      <c r="H157" s="6">
        <v>0.45</v>
      </c>
      <c r="I157" s="6">
        <v>2.1</v>
      </c>
      <c r="J157" s="19" t="s">
        <v>464</v>
      </c>
      <c r="K157" s="6">
        <v>0.45</v>
      </c>
      <c r="L157" s="6">
        <v>2.1</v>
      </c>
      <c r="M157" s="6"/>
      <c r="N157" s="19" t="s">
        <v>463</v>
      </c>
      <c r="O157" s="6">
        <v>0.45</v>
      </c>
      <c r="P157" s="6">
        <v>2.1</v>
      </c>
      <c r="R157" t="str">
        <f t="shared" si="6"/>
        <v>Match</v>
      </c>
      <c r="S157" t="str">
        <f t="shared" si="7"/>
        <v>Match</v>
      </c>
    </row>
    <row r="158" spans="1:19" x14ac:dyDescent="0.25">
      <c r="A158" s="19" t="s">
        <v>321</v>
      </c>
      <c r="B158" s="19" t="s">
        <v>167</v>
      </c>
      <c r="C158" s="19" t="s">
        <v>222</v>
      </c>
      <c r="D158" s="36">
        <v>0.45</v>
      </c>
      <c r="E158" s="6">
        <v>3.1</v>
      </c>
      <c r="F158" s="6"/>
      <c r="G158" s="19" t="s">
        <v>465</v>
      </c>
      <c r="H158" s="6">
        <v>0.45</v>
      </c>
      <c r="I158" s="6">
        <v>3.1</v>
      </c>
      <c r="J158" s="19" t="s">
        <v>465</v>
      </c>
      <c r="K158" s="6">
        <v>0.45</v>
      </c>
      <c r="L158" s="6">
        <v>3.1</v>
      </c>
      <c r="M158" s="6"/>
      <c r="N158" s="19" t="s">
        <v>463</v>
      </c>
      <c r="O158" s="6">
        <v>0.45</v>
      </c>
      <c r="P158" s="6">
        <v>3.1</v>
      </c>
      <c r="R158" t="str">
        <f t="shared" si="6"/>
        <v>Match</v>
      </c>
      <c r="S158" t="str">
        <f t="shared" si="7"/>
        <v>Match</v>
      </c>
    </row>
    <row r="159" spans="1:19" x14ac:dyDescent="0.25">
      <c r="A159" s="19" t="s">
        <v>321</v>
      </c>
      <c r="B159" s="19" t="s">
        <v>168</v>
      </c>
      <c r="C159" s="19" t="s">
        <v>223</v>
      </c>
      <c r="D159" s="36">
        <v>0.45</v>
      </c>
      <c r="E159" s="6">
        <v>11.8</v>
      </c>
      <c r="F159" s="6"/>
      <c r="G159" s="19" t="s">
        <v>466</v>
      </c>
      <c r="H159" s="6">
        <v>0.45</v>
      </c>
      <c r="I159" s="6">
        <v>11.8</v>
      </c>
      <c r="J159" s="19" t="s">
        <v>466</v>
      </c>
      <c r="K159" s="6">
        <v>0.45</v>
      </c>
      <c r="L159" s="6">
        <v>11.8</v>
      </c>
      <c r="M159" s="6"/>
      <c r="N159" s="19" t="s">
        <v>467</v>
      </c>
      <c r="O159" s="6">
        <v>0.45</v>
      </c>
      <c r="P159" s="6">
        <v>11.8</v>
      </c>
      <c r="R159" t="str">
        <f t="shared" si="6"/>
        <v>Match</v>
      </c>
      <c r="S159" t="str">
        <f t="shared" si="7"/>
        <v>Match</v>
      </c>
    </row>
    <row r="160" spans="1:19" x14ac:dyDescent="0.25">
      <c r="A160" s="19" t="s">
        <v>321</v>
      </c>
      <c r="B160" s="19" t="s">
        <v>169</v>
      </c>
      <c r="C160" s="19" t="s">
        <v>223</v>
      </c>
      <c r="D160" s="36">
        <v>0.45</v>
      </c>
      <c r="E160" s="6">
        <v>7.6</v>
      </c>
      <c r="F160" s="6"/>
      <c r="G160" s="19" t="s">
        <v>468</v>
      </c>
      <c r="H160" s="6">
        <v>0.45</v>
      </c>
      <c r="I160" s="6">
        <v>7.6</v>
      </c>
      <c r="J160" s="19" t="s">
        <v>468</v>
      </c>
      <c r="K160" s="6">
        <v>0.45</v>
      </c>
      <c r="L160" s="6">
        <v>7.6</v>
      </c>
      <c r="M160" s="6"/>
      <c r="N160" s="19" t="s">
        <v>467</v>
      </c>
      <c r="O160" s="6">
        <v>0.45</v>
      </c>
      <c r="P160" s="6">
        <v>7.6</v>
      </c>
      <c r="R160" t="str">
        <f t="shared" si="6"/>
        <v>Match</v>
      </c>
      <c r="S160" t="str">
        <f t="shared" si="7"/>
        <v>Match</v>
      </c>
    </row>
    <row r="161" spans="1:19" x14ac:dyDescent="0.25">
      <c r="A161" s="19" t="s">
        <v>321</v>
      </c>
      <c r="B161" s="19" t="s">
        <v>170</v>
      </c>
      <c r="C161" s="19" t="s">
        <v>223</v>
      </c>
      <c r="D161" s="36">
        <v>0.45</v>
      </c>
      <c r="E161" s="6">
        <v>8.6</v>
      </c>
      <c r="F161" s="6"/>
      <c r="G161" s="19" t="s">
        <v>469</v>
      </c>
      <c r="H161" s="6">
        <v>0.45</v>
      </c>
      <c r="I161" s="6">
        <v>8.6</v>
      </c>
      <c r="J161" s="19" t="s">
        <v>469</v>
      </c>
      <c r="K161" s="6">
        <v>0.45</v>
      </c>
      <c r="L161" s="6">
        <v>8.6</v>
      </c>
      <c r="M161" s="6"/>
      <c r="N161" s="19" t="s">
        <v>467</v>
      </c>
      <c r="O161" s="6">
        <v>0.45</v>
      </c>
      <c r="P161" s="6">
        <v>8.6</v>
      </c>
      <c r="R161" t="str">
        <f t="shared" si="6"/>
        <v>Match</v>
      </c>
      <c r="S161" t="str">
        <f t="shared" si="7"/>
        <v>Match</v>
      </c>
    </row>
    <row r="162" spans="1:19" x14ac:dyDescent="0.25">
      <c r="A162" s="19" t="s">
        <v>321</v>
      </c>
      <c r="B162" s="19" t="s">
        <v>171</v>
      </c>
      <c r="C162" s="19" t="s">
        <v>224</v>
      </c>
      <c r="D162" s="36">
        <v>0.45</v>
      </c>
      <c r="E162" s="6">
        <v>11.8</v>
      </c>
      <c r="F162" s="6"/>
      <c r="G162" s="19" t="s">
        <v>470</v>
      </c>
      <c r="H162" s="6">
        <v>0.45</v>
      </c>
      <c r="I162" s="6">
        <v>11.8</v>
      </c>
      <c r="J162" s="19" t="s">
        <v>470</v>
      </c>
      <c r="K162" s="6">
        <v>0.45</v>
      </c>
      <c r="L162" s="6">
        <v>11.8</v>
      </c>
      <c r="M162" s="6"/>
      <c r="N162" s="19" t="s">
        <v>471</v>
      </c>
      <c r="O162" s="6">
        <v>0.45</v>
      </c>
      <c r="P162" s="6">
        <v>11.8</v>
      </c>
      <c r="R162" t="str">
        <f t="shared" si="6"/>
        <v>Match</v>
      </c>
      <c r="S162" t="str">
        <f t="shared" si="7"/>
        <v>Match</v>
      </c>
    </row>
    <row r="163" spans="1:19" x14ac:dyDescent="0.25">
      <c r="A163" s="19" t="s">
        <v>321</v>
      </c>
      <c r="B163" s="19" t="s">
        <v>172</v>
      </c>
      <c r="C163" s="19" t="s">
        <v>224</v>
      </c>
      <c r="D163" s="36">
        <v>0.45</v>
      </c>
      <c r="E163" s="6">
        <v>7.6</v>
      </c>
      <c r="F163" s="6"/>
      <c r="G163" s="19" t="s">
        <v>472</v>
      </c>
      <c r="H163" s="6">
        <v>0.45</v>
      </c>
      <c r="I163" s="6">
        <v>7.6</v>
      </c>
      <c r="J163" s="19" t="s">
        <v>472</v>
      </c>
      <c r="K163" s="6">
        <v>0.45</v>
      </c>
      <c r="L163" s="6">
        <v>7.6</v>
      </c>
      <c r="M163" s="6"/>
      <c r="N163" s="19" t="s">
        <v>471</v>
      </c>
      <c r="O163" s="6">
        <v>0.45</v>
      </c>
      <c r="P163" s="6">
        <v>7.6</v>
      </c>
      <c r="R163" t="str">
        <f t="shared" si="6"/>
        <v>Match</v>
      </c>
      <c r="S163" t="str">
        <f t="shared" si="7"/>
        <v>Match</v>
      </c>
    </row>
    <row r="164" spans="1:19" x14ac:dyDescent="0.25">
      <c r="A164" s="19" t="s">
        <v>321</v>
      </c>
      <c r="B164" s="19" t="s">
        <v>173</v>
      </c>
      <c r="C164" s="19" t="s">
        <v>224</v>
      </c>
      <c r="D164" s="36">
        <v>0.45</v>
      </c>
      <c r="E164" s="6">
        <v>8.6</v>
      </c>
      <c r="F164" s="6"/>
      <c r="G164" s="19" t="s">
        <v>473</v>
      </c>
      <c r="H164" s="6">
        <v>0.45</v>
      </c>
      <c r="I164" s="6">
        <v>8.6</v>
      </c>
      <c r="J164" s="19" t="s">
        <v>473</v>
      </c>
      <c r="K164" s="6">
        <v>0.45</v>
      </c>
      <c r="L164" s="6">
        <v>8.6</v>
      </c>
      <c r="M164" s="6"/>
      <c r="N164" s="19" t="s">
        <v>471</v>
      </c>
      <c r="O164" s="6">
        <v>0.45</v>
      </c>
      <c r="P164" s="6">
        <v>8.6</v>
      </c>
      <c r="R164" t="str">
        <f t="shared" si="6"/>
        <v>Match</v>
      </c>
      <c r="S164" t="str">
        <f t="shared" si="7"/>
        <v>Match</v>
      </c>
    </row>
    <row r="165" spans="1:19" x14ac:dyDescent="0.25">
      <c r="A165" s="19" t="s">
        <v>321</v>
      </c>
      <c r="B165" s="19" t="s">
        <v>174</v>
      </c>
      <c r="C165" s="19" t="s">
        <v>225</v>
      </c>
      <c r="D165" s="36">
        <v>0.45</v>
      </c>
      <c r="E165" s="6">
        <v>5.5</v>
      </c>
      <c r="F165" s="6"/>
      <c r="G165" s="19" t="s">
        <v>474</v>
      </c>
      <c r="H165" s="6">
        <v>0.45</v>
      </c>
      <c r="I165" s="6">
        <v>5.5</v>
      </c>
      <c r="J165" s="19" t="s">
        <v>474</v>
      </c>
      <c r="K165" s="6">
        <v>0.45</v>
      </c>
      <c r="L165" s="6">
        <v>5.5</v>
      </c>
      <c r="M165" s="6"/>
      <c r="N165" s="19" t="s">
        <v>475</v>
      </c>
      <c r="O165" s="6">
        <v>0.45</v>
      </c>
      <c r="P165" s="6">
        <v>5.5</v>
      </c>
      <c r="R165" t="str">
        <f t="shared" si="6"/>
        <v>Match</v>
      </c>
      <c r="S165" t="str">
        <f t="shared" si="7"/>
        <v>Match</v>
      </c>
    </row>
    <row r="166" spans="1:19" x14ac:dyDescent="0.25">
      <c r="A166" s="19" t="s">
        <v>321</v>
      </c>
      <c r="B166" s="19" t="s">
        <v>175</v>
      </c>
      <c r="C166" s="19" t="s">
        <v>226</v>
      </c>
      <c r="D166" s="37">
        <v>0.45</v>
      </c>
      <c r="E166" s="37">
        <v>5.5</v>
      </c>
      <c r="F166" s="37"/>
      <c r="G166" s="19" t="s">
        <v>476</v>
      </c>
      <c r="H166" s="37">
        <v>0.45</v>
      </c>
      <c r="I166" s="37">
        <v>5.5</v>
      </c>
      <c r="J166" s="19" t="s">
        <v>476</v>
      </c>
      <c r="K166" s="37">
        <v>0.45</v>
      </c>
      <c r="L166" s="37">
        <v>5.5</v>
      </c>
      <c r="M166" s="37"/>
      <c r="N166" s="19" t="s">
        <v>477</v>
      </c>
      <c r="O166" s="37">
        <v>0.45</v>
      </c>
      <c r="P166" s="37">
        <v>5.5</v>
      </c>
      <c r="R166" t="str">
        <f t="shared" si="6"/>
        <v>Match</v>
      </c>
      <c r="S166" t="str">
        <f t="shared" si="7"/>
        <v>Match</v>
      </c>
    </row>
    <row r="167" spans="1:19" x14ac:dyDescent="0.25">
      <c r="A167" s="19" t="s">
        <v>268</v>
      </c>
      <c r="B167" s="19" t="s">
        <v>43</v>
      </c>
      <c r="C167" s="19" t="s">
        <v>227</v>
      </c>
      <c r="D167" s="37">
        <v>19</v>
      </c>
      <c r="E167" s="37">
        <v>23</v>
      </c>
      <c r="F167" s="37"/>
      <c r="G167" s="19" t="s">
        <v>478</v>
      </c>
      <c r="H167" s="37">
        <v>19</v>
      </c>
      <c r="I167" s="37">
        <v>23</v>
      </c>
      <c r="J167" s="19" t="s">
        <v>478</v>
      </c>
      <c r="K167" s="37">
        <v>19</v>
      </c>
      <c r="L167" s="37">
        <v>23</v>
      </c>
      <c r="M167" s="37"/>
      <c r="N167" s="19" t="s">
        <v>479</v>
      </c>
      <c r="O167" s="37">
        <v>19</v>
      </c>
      <c r="P167" s="37">
        <v>23</v>
      </c>
      <c r="R167" t="str">
        <f t="shared" si="6"/>
        <v>Match</v>
      </c>
      <c r="S167" t="str">
        <f t="shared" si="7"/>
        <v>Match</v>
      </c>
    </row>
    <row r="168" spans="1:19" x14ac:dyDescent="0.25">
      <c r="A168" s="19" t="s">
        <v>268</v>
      </c>
      <c r="B168" s="6" t="s">
        <v>176</v>
      </c>
      <c r="C168" t="s">
        <v>571</v>
      </c>
      <c r="D168">
        <v>0.9</v>
      </c>
      <c r="E168">
        <v>360</v>
      </c>
      <c r="G168" t="s">
        <v>228</v>
      </c>
      <c r="H168">
        <v>0.9</v>
      </c>
      <c r="I168">
        <v>360</v>
      </c>
      <c r="J168" t="s">
        <v>228</v>
      </c>
      <c r="K168">
        <v>0.9</v>
      </c>
      <c r="L168">
        <v>360</v>
      </c>
      <c r="N168" t="s">
        <v>480</v>
      </c>
      <c r="O168">
        <v>0.9</v>
      </c>
      <c r="P168">
        <v>360</v>
      </c>
    </row>
    <row r="169" spans="1:19" x14ac:dyDescent="0.25">
      <c r="A169" s="19" t="s">
        <v>268</v>
      </c>
      <c r="B169" s="6" t="s">
        <v>176</v>
      </c>
      <c r="C169" t="s">
        <v>572</v>
      </c>
      <c r="D169">
        <v>0.9</v>
      </c>
      <c r="E169">
        <v>570</v>
      </c>
      <c r="G169" t="s">
        <v>229</v>
      </c>
      <c r="H169">
        <v>0.9</v>
      </c>
      <c r="I169">
        <v>570</v>
      </c>
      <c r="J169" t="s">
        <v>229</v>
      </c>
      <c r="K169">
        <v>0.9</v>
      </c>
      <c r="L169">
        <v>570</v>
      </c>
      <c r="N169" t="s">
        <v>481</v>
      </c>
      <c r="O169">
        <v>0.9</v>
      </c>
      <c r="P169">
        <v>570</v>
      </c>
    </row>
    <row r="170" spans="1:19" x14ac:dyDescent="0.25">
      <c r="A170" s="19" t="s">
        <v>268</v>
      </c>
      <c r="B170" s="6" t="s">
        <v>177</v>
      </c>
      <c r="C170" t="s">
        <v>573</v>
      </c>
      <c r="D170">
        <v>0.9</v>
      </c>
      <c r="E170">
        <v>570</v>
      </c>
    </row>
    <row r="171" spans="1:19" ht="15.75" thickBot="1" x14ac:dyDescent="0.3">
      <c r="A171" s="38" t="s">
        <v>321</v>
      </c>
      <c r="B171" s="19" t="s">
        <v>103</v>
      </c>
      <c r="N171" t="s">
        <v>482</v>
      </c>
      <c r="O171" s="39">
        <v>4.5</v>
      </c>
      <c r="P171" s="39">
        <v>6.7</v>
      </c>
    </row>
    <row r="172" spans="1:19" ht="15.75" thickBot="1" x14ac:dyDescent="0.3">
      <c r="A172" s="38" t="s">
        <v>321</v>
      </c>
      <c r="B172" s="6" t="s">
        <v>483</v>
      </c>
      <c r="N172" t="s">
        <v>484</v>
      </c>
      <c r="O172" s="39">
        <v>0.4</v>
      </c>
      <c r="P172" s="39">
        <v>0.6</v>
      </c>
    </row>
    <row r="173" spans="1:19" ht="15.75" thickBot="1" x14ac:dyDescent="0.3">
      <c r="A173" s="38" t="s">
        <v>321</v>
      </c>
      <c r="B173" s="6" t="s">
        <v>485</v>
      </c>
      <c r="N173" t="s">
        <v>486</v>
      </c>
      <c r="O173" s="39">
        <v>3.5</v>
      </c>
      <c r="P173" s="39">
        <v>5</v>
      </c>
    </row>
    <row r="174" spans="1:19" ht="15.75" thickBot="1" x14ac:dyDescent="0.3">
      <c r="A174" s="38" t="s">
        <v>321</v>
      </c>
      <c r="B174" s="6" t="s">
        <v>487</v>
      </c>
      <c r="N174" t="s">
        <v>488</v>
      </c>
      <c r="O174" s="39">
        <v>1.45</v>
      </c>
      <c r="P174" s="39">
        <v>5</v>
      </c>
    </row>
    <row r="175" spans="1:19" ht="15.75" thickBot="1" x14ac:dyDescent="0.3">
      <c r="A175" s="38" t="s">
        <v>321</v>
      </c>
      <c r="B175" s="19" t="s">
        <v>43</v>
      </c>
      <c r="N175" t="s">
        <v>489</v>
      </c>
      <c r="O175" s="33">
        <v>2</v>
      </c>
      <c r="P175" s="34">
        <v>8.5</v>
      </c>
    </row>
    <row r="176" spans="1:19" ht="15.75" thickBot="1" x14ac:dyDescent="0.3">
      <c r="A176" s="38" t="s">
        <v>321</v>
      </c>
      <c r="B176" s="19" t="s">
        <v>43</v>
      </c>
      <c r="N176" t="s">
        <v>490</v>
      </c>
      <c r="O176" s="33">
        <v>2</v>
      </c>
      <c r="P176" s="34">
        <v>8.5</v>
      </c>
    </row>
    <row r="177" spans="1:20" ht="15.75" thickBot="1" x14ac:dyDescent="0.3">
      <c r="A177" s="38" t="s">
        <v>321</v>
      </c>
      <c r="B177" s="6" t="s">
        <v>254</v>
      </c>
      <c r="N177" t="s">
        <v>491</v>
      </c>
      <c r="O177" s="33">
        <v>3.4</v>
      </c>
      <c r="P177" s="40">
        <v>4</v>
      </c>
    </row>
    <row r="178" spans="1:20" ht="15.75" thickBot="1" x14ac:dyDescent="0.3">
      <c r="A178" s="38" t="s">
        <v>321</v>
      </c>
      <c r="B178" s="6" t="s">
        <v>492</v>
      </c>
      <c r="N178" t="s">
        <v>493</v>
      </c>
      <c r="O178" s="39">
        <v>2.25</v>
      </c>
      <c r="P178" s="39">
        <v>35</v>
      </c>
      <c r="T178" t="s">
        <v>494</v>
      </c>
    </row>
    <row r="179" spans="1:20" ht="15.75" thickBot="1" x14ac:dyDescent="0.3">
      <c r="A179" s="38" t="s">
        <v>321</v>
      </c>
      <c r="B179" s="6" t="s">
        <v>495</v>
      </c>
      <c r="N179" t="s">
        <v>496</v>
      </c>
      <c r="O179" s="39">
        <v>2</v>
      </c>
      <c r="P179" s="39">
        <v>40</v>
      </c>
      <c r="T179" t="s">
        <v>494</v>
      </c>
    </row>
    <row r="180" spans="1:20" ht="15.75" thickBot="1" x14ac:dyDescent="0.3">
      <c r="A180" s="38" t="s">
        <v>321</v>
      </c>
      <c r="B180" s="6" t="s">
        <v>497</v>
      </c>
      <c r="N180" t="s">
        <v>498</v>
      </c>
      <c r="O180" s="39">
        <v>0.23</v>
      </c>
      <c r="P180" s="39">
        <v>3</v>
      </c>
      <c r="T180" t="s">
        <v>494</v>
      </c>
    </row>
    <row r="181" spans="1:20" ht="15.75" thickBot="1" x14ac:dyDescent="0.3">
      <c r="A181" s="38" t="s">
        <v>321</v>
      </c>
      <c r="B181" s="6" t="s">
        <v>499</v>
      </c>
      <c r="N181" t="s">
        <v>500</v>
      </c>
      <c r="O181" s="41">
        <v>4</v>
      </c>
      <c r="P181" s="42">
        <v>50</v>
      </c>
    </row>
    <row r="182" spans="1:20" ht="15.75" thickBot="1" x14ac:dyDescent="0.3">
      <c r="A182" s="38" t="s">
        <v>321</v>
      </c>
      <c r="B182" s="6" t="s">
        <v>501</v>
      </c>
      <c r="N182" t="s">
        <v>502</v>
      </c>
      <c r="O182" s="41">
        <v>4</v>
      </c>
      <c r="P182" s="42">
        <v>5</v>
      </c>
    </row>
    <row r="183" spans="1:20" ht="15.75" thickBot="1" x14ac:dyDescent="0.3">
      <c r="A183" s="38" t="s">
        <v>321</v>
      </c>
      <c r="B183" s="6" t="s">
        <v>503</v>
      </c>
      <c r="N183" t="s">
        <v>504</v>
      </c>
      <c r="O183" s="41">
        <v>4</v>
      </c>
      <c r="P183" s="42">
        <v>50</v>
      </c>
    </row>
    <row r="184" spans="1:20" ht="15.75" thickBot="1" x14ac:dyDescent="0.3">
      <c r="A184" s="38" t="s">
        <v>321</v>
      </c>
      <c r="B184" s="6" t="s">
        <v>505</v>
      </c>
      <c r="N184" t="s">
        <v>506</v>
      </c>
      <c r="O184" s="41">
        <v>4</v>
      </c>
      <c r="P184" s="42">
        <v>5</v>
      </c>
    </row>
    <row r="185" spans="1:20" ht="15.75" thickBot="1" x14ac:dyDescent="0.3">
      <c r="A185" s="38" t="s">
        <v>321</v>
      </c>
      <c r="B185" s="6" t="s">
        <v>507</v>
      </c>
      <c r="N185" t="s">
        <v>508</v>
      </c>
      <c r="O185" s="41">
        <v>4</v>
      </c>
      <c r="P185" s="42">
        <v>50</v>
      </c>
    </row>
    <row r="186" spans="1:20" ht="15.75" thickBot="1" x14ac:dyDescent="0.3">
      <c r="A186" s="38" t="s">
        <v>321</v>
      </c>
      <c r="B186" s="6" t="s">
        <v>509</v>
      </c>
      <c r="N186" t="s">
        <v>510</v>
      </c>
      <c r="O186" s="41">
        <v>4</v>
      </c>
      <c r="P186" s="42">
        <v>5</v>
      </c>
    </row>
    <row r="187" spans="1:20" ht="15.75" thickBot="1" x14ac:dyDescent="0.3">
      <c r="A187" s="38" t="s">
        <v>321</v>
      </c>
      <c r="B187" s="6" t="s">
        <v>511</v>
      </c>
      <c r="N187" t="s">
        <v>512</v>
      </c>
      <c r="O187" s="41">
        <v>0.5</v>
      </c>
      <c r="P187" s="42">
        <v>0.7</v>
      </c>
    </row>
    <row r="188" spans="1:20" ht="15.75" thickBot="1" x14ac:dyDescent="0.3">
      <c r="A188" s="38" t="s">
        <v>321</v>
      </c>
      <c r="B188" s="6" t="s">
        <v>513</v>
      </c>
      <c r="N188" t="s">
        <v>514</v>
      </c>
      <c r="O188" s="41">
        <v>0.68</v>
      </c>
      <c r="P188" s="42">
        <v>0.86</v>
      </c>
      <c r="T188" t="s">
        <v>494</v>
      </c>
    </row>
  </sheetData>
  <sheetProtection algorithmName="SHA-512" hashValue="I9K08GHlp53fZNhkBNYAmZuCHZIq/Z7ICOlyJqBOEwuOsDgXOF0skBESabKhiv+AJqyEYU22oETHiKweE8IE8A==" saltValue="Tt4ypPL8fpyQ2UNcUEGOhQ==" spinCount="100000" sheet="1" objects="1" scenarios="1"/>
  <mergeCells count="1">
    <mergeCell ref="R2:S2"/>
  </mergeCells>
  <conditionalFormatting sqref="R1:S1 R2 S183:S184 R185:S1048576">
    <cfRule type="containsText" dxfId="6" priority="3" operator="containsText" text="Difference">
      <formula>NOT(ISERROR(SEARCH("Difference",R1)))</formula>
    </cfRule>
    <cfRule type="containsText" dxfId="5" priority="4" operator="containsText" text="Match">
      <formula>NOT(ISERROR(SEARCH("Match",R1)))</formula>
    </cfRule>
  </conditionalFormatting>
  <conditionalFormatting sqref="R3:S182">
    <cfRule type="containsText" dxfId="4" priority="1" operator="containsText" text="Difference">
      <formula>NOT(ISERROR(SEARCH("Difference",R3)))</formula>
    </cfRule>
    <cfRule type="containsText" dxfId="3" priority="2" operator="containsText" text="Match">
      <formula>NOT(ISERROR(SEARCH("Match",R3)))</formula>
    </cfRule>
  </conditionalFormatting>
  <pageMargins left="0.7" right="0.7" top="0.75" bottom="0.75" header="0.3" footer="0.3"/>
  <pageSetup orientation="portrait" r:id="rId1"/>
  <customProperties>
    <customPr name="_pios_id" r:id="rId2"/>
  </customPropertie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B163-652A-49FB-B482-A7E4623E43D8}">
  <sheetPr>
    <tabColor theme="0"/>
  </sheetPr>
  <dimension ref="A1:Q66"/>
  <sheetViews>
    <sheetView topLeftCell="Q1" zoomScale="80" zoomScaleNormal="80" workbookViewId="0">
      <selection activeCell="AJ21" sqref="AJ21"/>
    </sheetView>
  </sheetViews>
  <sheetFormatPr defaultRowHeight="15" outlineLevelCol="1" x14ac:dyDescent="0.25"/>
  <cols>
    <col min="1" max="1" width="22" hidden="1" customWidth="1" outlineLevel="1"/>
    <col min="2" max="2" width="11" hidden="1" customWidth="1" outlineLevel="1"/>
    <col min="3" max="3" width="0" hidden="1" customWidth="1" outlineLevel="1"/>
    <col min="4" max="4" width="8.7109375" hidden="1" customWidth="1" outlineLevel="1"/>
    <col min="5" max="5" width="28.42578125" hidden="1" customWidth="1" outlineLevel="1"/>
    <col min="6" max="6" width="26.140625" hidden="1" customWidth="1" outlineLevel="1"/>
    <col min="7" max="7" width="5.140625" hidden="1" customWidth="1" outlineLevel="1"/>
    <col min="8" max="8" width="10.42578125" hidden="1" customWidth="1" outlineLevel="1"/>
    <col min="9" max="9" width="0" hidden="1" customWidth="1" outlineLevel="1"/>
    <col min="10" max="10" width="14.5703125" hidden="1" customWidth="1" outlineLevel="1"/>
    <col min="11" max="13" width="0" hidden="1" customWidth="1" outlineLevel="1"/>
    <col min="14" max="14" width="10" hidden="1" customWidth="1" outlineLevel="1"/>
    <col min="15" max="16" width="0" hidden="1" customWidth="1" outlineLevel="1"/>
    <col min="17" max="17" width="9.140625" collapsed="1"/>
  </cols>
  <sheetData>
    <row r="1" spans="1:16" x14ac:dyDescent="0.25">
      <c r="A1" t="s">
        <v>13</v>
      </c>
      <c r="B1" t="s">
        <v>5</v>
      </c>
      <c r="C1" t="s">
        <v>7</v>
      </c>
      <c r="D1" t="s">
        <v>21</v>
      </c>
      <c r="E1" t="s">
        <v>516</v>
      </c>
      <c r="F1" t="s">
        <v>518</v>
      </c>
      <c r="H1" t="s">
        <v>6</v>
      </c>
      <c r="J1" t="s">
        <v>515</v>
      </c>
      <c r="K1" t="s">
        <v>549</v>
      </c>
      <c r="L1" t="s">
        <v>23</v>
      </c>
      <c r="M1" t="s">
        <v>543</v>
      </c>
      <c r="N1" t="s">
        <v>11</v>
      </c>
      <c r="P1" t="s">
        <v>576</v>
      </c>
    </row>
    <row r="2" spans="1:16" x14ac:dyDescent="0.25">
      <c r="A2" s="1" t="s">
        <v>12</v>
      </c>
      <c r="H2" s="1" t="s">
        <v>12</v>
      </c>
      <c r="N2" s="1" t="s">
        <v>12</v>
      </c>
    </row>
    <row r="3" spans="1:16" x14ac:dyDescent="0.25">
      <c r="A3" t="s">
        <v>15</v>
      </c>
      <c r="B3" t="s">
        <v>8</v>
      </c>
      <c r="C3">
        <v>1</v>
      </c>
      <c r="D3" s="49">
        <v>1</v>
      </c>
      <c r="E3" s="46">
        <v>99.3</v>
      </c>
      <c r="F3" s="46">
        <v>272.60000000000002</v>
      </c>
      <c r="G3" s="46"/>
      <c r="H3">
        <v>1</v>
      </c>
      <c r="J3">
        <v>0</v>
      </c>
      <c r="K3">
        <v>24</v>
      </c>
      <c r="L3">
        <v>0.5</v>
      </c>
      <c r="M3" s="173">
        <v>0.25</v>
      </c>
      <c r="N3">
        <v>0</v>
      </c>
      <c r="P3" t="s">
        <v>577</v>
      </c>
    </row>
    <row r="4" spans="1:16" x14ac:dyDescent="0.25">
      <c r="A4" t="s">
        <v>16</v>
      </c>
      <c r="B4" t="s">
        <v>9</v>
      </c>
      <c r="C4">
        <v>2</v>
      </c>
      <c r="D4" s="49">
        <v>1</v>
      </c>
      <c r="E4" s="46">
        <v>155.4</v>
      </c>
      <c r="F4" s="46">
        <v>367.3</v>
      </c>
      <c r="G4" s="46"/>
      <c r="H4">
        <v>2</v>
      </c>
      <c r="J4">
        <v>1</v>
      </c>
      <c r="K4">
        <v>36</v>
      </c>
      <c r="L4">
        <v>1</v>
      </c>
      <c r="M4" s="173">
        <v>0</v>
      </c>
      <c r="N4">
        <v>1</v>
      </c>
      <c r="P4" t="s">
        <v>578</v>
      </c>
    </row>
    <row r="5" spans="1:16" x14ac:dyDescent="0.25">
      <c r="A5" t="s">
        <v>14</v>
      </c>
      <c r="B5" t="s">
        <v>10</v>
      </c>
      <c r="C5">
        <v>4</v>
      </c>
      <c r="D5" s="49">
        <v>1</v>
      </c>
      <c r="E5" s="180">
        <f>155.4+E6</f>
        <v>206.10000000000002</v>
      </c>
      <c r="F5" s="180">
        <f>367.3+F6</f>
        <v>476.5</v>
      </c>
      <c r="G5" s="46"/>
      <c r="H5">
        <v>3</v>
      </c>
      <c r="J5">
        <v>2</v>
      </c>
      <c r="K5">
        <v>48</v>
      </c>
      <c r="N5">
        <v>2</v>
      </c>
    </row>
    <row r="6" spans="1:16" x14ac:dyDescent="0.25">
      <c r="B6" t="s">
        <v>520</v>
      </c>
      <c r="C6">
        <v>2</v>
      </c>
      <c r="D6" s="46"/>
      <c r="E6" s="180">
        <v>50.7</v>
      </c>
      <c r="F6" s="180">
        <v>109.2</v>
      </c>
      <c r="G6" s="46"/>
      <c r="H6">
        <v>4</v>
      </c>
      <c r="K6">
        <v>72</v>
      </c>
      <c r="N6">
        <v>3</v>
      </c>
    </row>
    <row r="7" spans="1:16" x14ac:dyDescent="0.25">
      <c r="H7">
        <v>5</v>
      </c>
      <c r="N7">
        <v>4</v>
      </c>
    </row>
    <row r="8" spans="1:16" x14ac:dyDescent="0.25">
      <c r="H8">
        <v>6</v>
      </c>
      <c r="N8">
        <v>5</v>
      </c>
    </row>
    <row r="9" spans="1:16" x14ac:dyDescent="0.25">
      <c r="E9" s="181" t="s">
        <v>575</v>
      </c>
      <c r="H9">
        <v>7</v>
      </c>
      <c r="N9">
        <v>6</v>
      </c>
    </row>
    <row r="10" spans="1:16" x14ac:dyDescent="0.25">
      <c r="H10">
        <v>8</v>
      </c>
      <c r="N10">
        <v>7</v>
      </c>
    </row>
    <row r="11" spans="1:16" x14ac:dyDescent="0.25">
      <c r="H11">
        <v>9</v>
      </c>
      <c r="N11">
        <v>8</v>
      </c>
    </row>
    <row r="12" spans="1:16" x14ac:dyDescent="0.25">
      <c r="D12" s="46"/>
      <c r="E12" s="46"/>
      <c r="F12" s="46"/>
      <c r="G12" s="46"/>
      <c r="H12">
        <v>10</v>
      </c>
      <c r="N12">
        <v>9</v>
      </c>
    </row>
    <row r="13" spans="1:16" x14ac:dyDescent="0.25">
      <c r="D13" s="46"/>
      <c r="E13" s="46"/>
      <c r="F13" s="46"/>
      <c r="G13" s="46"/>
      <c r="H13">
        <v>11</v>
      </c>
      <c r="N13">
        <v>10</v>
      </c>
    </row>
    <row r="14" spans="1:16" x14ac:dyDescent="0.25">
      <c r="D14" s="46"/>
      <c r="E14" s="46"/>
      <c r="F14" s="46"/>
      <c r="G14" s="46"/>
      <c r="H14">
        <v>12</v>
      </c>
      <c r="N14">
        <v>11</v>
      </c>
    </row>
    <row r="15" spans="1:16" x14ac:dyDescent="0.25">
      <c r="D15" s="46"/>
      <c r="E15" s="46"/>
      <c r="F15" s="46"/>
      <c r="G15" s="46"/>
      <c r="H15">
        <v>13</v>
      </c>
      <c r="N15">
        <v>12</v>
      </c>
    </row>
    <row r="16" spans="1:16" x14ac:dyDescent="0.25">
      <c r="H16">
        <v>14</v>
      </c>
      <c r="N16">
        <v>13</v>
      </c>
    </row>
    <row r="17" spans="8:14" x14ac:dyDescent="0.25">
      <c r="H17">
        <v>15</v>
      </c>
      <c r="N17">
        <v>14</v>
      </c>
    </row>
    <row r="18" spans="8:14" x14ac:dyDescent="0.25">
      <c r="H18">
        <v>16</v>
      </c>
      <c r="N18">
        <v>15</v>
      </c>
    </row>
    <row r="19" spans="8:14" x14ac:dyDescent="0.25">
      <c r="H19">
        <v>17</v>
      </c>
      <c r="N19">
        <v>16</v>
      </c>
    </row>
    <row r="20" spans="8:14" x14ac:dyDescent="0.25">
      <c r="H20">
        <v>18</v>
      </c>
    </row>
    <row r="21" spans="8:14" x14ac:dyDescent="0.25">
      <c r="H21">
        <v>19</v>
      </c>
    </row>
    <row r="22" spans="8:14" x14ac:dyDescent="0.25">
      <c r="H22">
        <v>20</v>
      </c>
    </row>
    <row r="23" spans="8:14" x14ac:dyDescent="0.25">
      <c r="H23">
        <v>21</v>
      </c>
    </row>
    <row r="24" spans="8:14" x14ac:dyDescent="0.25">
      <c r="H24">
        <v>22</v>
      </c>
    </row>
    <row r="25" spans="8:14" x14ac:dyDescent="0.25">
      <c r="H25">
        <v>23</v>
      </c>
    </row>
    <row r="26" spans="8:14" x14ac:dyDescent="0.25">
      <c r="H26">
        <v>24</v>
      </c>
    </row>
    <row r="27" spans="8:14" x14ac:dyDescent="0.25">
      <c r="H27">
        <v>25</v>
      </c>
    </row>
    <row r="28" spans="8:14" x14ac:dyDescent="0.25">
      <c r="H28">
        <v>26</v>
      </c>
    </row>
    <row r="29" spans="8:14" x14ac:dyDescent="0.25">
      <c r="H29">
        <v>27</v>
      </c>
    </row>
    <row r="30" spans="8:14" x14ac:dyDescent="0.25">
      <c r="H30">
        <v>28</v>
      </c>
    </row>
    <row r="31" spans="8:14" x14ac:dyDescent="0.25">
      <c r="H31">
        <v>29</v>
      </c>
    </row>
    <row r="32" spans="8:14" x14ac:dyDescent="0.25">
      <c r="H32">
        <v>30</v>
      </c>
    </row>
    <row r="33" spans="8:8" x14ac:dyDescent="0.25">
      <c r="H33">
        <v>31</v>
      </c>
    </row>
    <row r="34" spans="8:8" x14ac:dyDescent="0.25">
      <c r="H34">
        <v>32</v>
      </c>
    </row>
    <row r="35" spans="8:8" x14ac:dyDescent="0.25">
      <c r="H35">
        <v>33</v>
      </c>
    </row>
    <row r="36" spans="8:8" x14ac:dyDescent="0.25">
      <c r="H36">
        <v>34</v>
      </c>
    </row>
    <row r="37" spans="8:8" x14ac:dyDescent="0.25">
      <c r="H37">
        <v>35</v>
      </c>
    </row>
    <row r="38" spans="8:8" x14ac:dyDescent="0.25">
      <c r="H38">
        <v>36</v>
      </c>
    </row>
    <row r="39" spans="8:8" x14ac:dyDescent="0.25">
      <c r="H39">
        <v>37</v>
      </c>
    </row>
    <row r="40" spans="8:8" x14ac:dyDescent="0.25">
      <c r="H40">
        <v>38</v>
      </c>
    </row>
    <row r="41" spans="8:8" x14ac:dyDescent="0.25">
      <c r="H41">
        <v>39</v>
      </c>
    </row>
    <row r="42" spans="8:8" x14ac:dyDescent="0.25">
      <c r="H42">
        <v>40</v>
      </c>
    </row>
    <row r="43" spans="8:8" x14ac:dyDescent="0.25">
      <c r="H43">
        <v>41</v>
      </c>
    </row>
    <row r="44" spans="8:8" x14ac:dyDescent="0.25">
      <c r="H44">
        <v>42</v>
      </c>
    </row>
    <row r="45" spans="8:8" x14ac:dyDescent="0.25">
      <c r="H45">
        <v>43</v>
      </c>
    </row>
    <row r="46" spans="8:8" x14ac:dyDescent="0.25">
      <c r="H46">
        <v>44</v>
      </c>
    </row>
    <row r="47" spans="8:8" x14ac:dyDescent="0.25">
      <c r="H47">
        <v>45</v>
      </c>
    </row>
    <row r="48" spans="8:8" x14ac:dyDescent="0.25">
      <c r="H48">
        <v>46</v>
      </c>
    </row>
    <row r="49" spans="8:8" x14ac:dyDescent="0.25">
      <c r="H49">
        <v>47</v>
      </c>
    </row>
    <row r="50" spans="8:8" x14ac:dyDescent="0.25">
      <c r="H50">
        <v>48</v>
      </c>
    </row>
    <row r="51" spans="8:8" x14ac:dyDescent="0.25">
      <c r="H51">
        <v>49</v>
      </c>
    </row>
    <row r="52" spans="8:8" x14ac:dyDescent="0.25">
      <c r="H52">
        <v>50</v>
      </c>
    </row>
    <row r="53" spans="8:8" x14ac:dyDescent="0.25">
      <c r="H53">
        <v>51</v>
      </c>
    </row>
    <row r="54" spans="8:8" x14ac:dyDescent="0.25">
      <c r="H54">
        <v>52</v>
      </c>
    </row>
    <row r="55" spans="8:8" x14ac:dyDescent="0.25">
      <c r="H55">
        <v>53</v>
      </c>
    </row>
    <row r="56" spans="8:8" x14ac:dyDescent="0.25">
      <c r="H56">
        <v>54</v>
      </c>
    </row>
    <row r="57" spans="8:8" x14ac:dyDescent="0.25">
      <c r="H57">
        <v>55</v>
      </c>
    </row>
    <row r="58" spans="8:8" x14ac:dyDescent="0.25">
      <c r="H58">
        <v>56</v>
      </c>
    </row>
    <row r="59" spans="8:8" x14ac:dyDescent="0.25">
      <c r="H59">
        <v>57</v>
      </c>
    </row>
    <row r="60" spans="8:8" x14ac:dyDescent="0.25">
      <c r="H60">
        <v>58</v>
      </c>
    </row>
    <row r="61" spans="8:8" x14ac:dyDescent="0.25">
      <c r="H61">
        <v>59</v>
      </c>
    </row>
    <row r="62" spans="8:8" x14ac:dyDescent="0.25">
      <c r="H62">
        <v>60</v>
      </c>
    </row>
    <row r="63" spans="8:8" x14ac:dyDescent="0.25">
      <c r="H63">
        <v>61</v>
      </c>
    </row>
    <row r="64" spans="8:8" x14ac:dyDescent="0.25">
      <c r="H64">
        <v>62</v>
      </c>
    </row>
    <row r="65" spans="8:8" x14ac:dyDescent="0.25">
      <c r="H65">
        <v>63</v>
      </c>
    </row>
    <row r="66" spans="8:8" x14ac:dyDescent="0.25">
      <c r="H66">
        <v>64</v>
      </c>
    </row>
  </sheetData>
  <sheetProtection algorithmName="SHA-512" hashValue="yzh5dRgyxYonpAwqEdr0QCE8czlVYyuuEglvIoZ1wAjOKQCb3m4DCk6o+jFSNxpUp4065ih/J+4dhCJI+umw1w==" saltValue="rQdHGlrRmIbekOG+XjadHg==" spinCount="100000" sheet="1" objects="1" scenarios="1"/>
  <pageMargins left="0.7" right="0.7" top="0.75" bottom="0.75" header="0.3" footer="0.3"/>
  <customProperties>
    <customPr name="_pios_id" r:id="rId1"/>
  </customProperties>
</worksheet>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Battery_Calculation</vt:lpstr>
      <vt:lpstr>SSE_Device</vt:lpstr>
      <vt:lpstr>MIAS_Device</vt:lpstr>
      <vt:lpstr>HMI_Device</vt:lpstr>
      <vt:lpstr>Apollo_Device</vt:lpstr>
      <vt:lpstr>Master_Device_DB</vt:lpstr>
      <vt:lpstr>Data_Lists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 Andrew</dc:creator>
  <cp:lastModifiedBy>James, Marina</cp:lastModifiedBy>
  <dcterms:created xsi:type="dcterms:W3CDTF">2023-08-15T12:06:47Z</dcterms:created>
  <dcterms:modified xsi:type="dcterms:W3CDTF">2024-05-15T16:03:36Z</dcterms:modified>
</cp:coreProperties>
</file>